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vier.raya\Desktop\"/>
    </mc:Choice>
  </mc:AlternateContent>
  <xr:revisionPtr revIDLastSave="0" documentId="13_ncr:1_{95B85C7A-B472-4892-9AC7-090D278ED2C4}" xr6:coauthVersionLast="47" xr6:coauthVersionMax="47" xr10:uidLastSave="{00000000-0000-0000-0000-000000000000}"/>
  <bookViews>
    <workbookView xWindow="-108" yWindow="-108" windowWidth="23256" windowHeight="12456" activeTab="2" xr2:uid="{0E07758C-CDE0-4611-8478-08ADEAB89613}"/>
  </bookViews>
  <sheets>
    <sheet name="Activo" sheetId="1" r:id="rId1"/>
    <sheet name="Pasivo" sheetId="2" r:id="rId2"/>
    <sheet name="PyG" sheetId="4" r:id="rId3"/>
  </sheets>
  <externalReferences>
    <externalReference r:id="rId4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9" i="4" l="1"/>
  <c r="E88" i="4"/>
  <c r="E78" i="4"/>
  <c r="E77" i="4"/>
  <c r="E76" i="4" s="1"/>
  <c r="G76" i="4"/>
  <c r="E74" i="4"/>
  <c r="E70" i="4"/>
  <c r="E68" i="4"/>
  <c r="E66" i="4"/>
  <c r="E65" i="4"/>
  <c r="E64" i="4" s="1"/>
  <c r="E80" i="4" s="1"/>
  <c r="G64" i="4"/>
  <c r="G80" i="4" s="1"/>
  <c r="G62" i="4"/>
  <c r="G86" i="4" s="1"/>
  <c r="G90" i="4" s="1"/>
  <c r="G96" i="4" s="1"/>
  <c r="G98" i="4" s="1"/>
  <c r="E60" i="4"/>
  <c r="E58" i="4"/>
  <c r="E51" i="4"/>
  <c r="E50" i="4"/>
  <c r="G49" i="4"/>
  <c r="E49" i="4"/>
  <c r="E47" i="4"/>
  <c r="E45" i="4"/>
  <c r="E43" i="4"/>
  <c r="E41" i="4"/>
  <c r="E40" i="4"/>
  <c r="E39" i="4" s="1"/>
  <c r="G39" i="4"/>
  <c r="E37" i="4"/>
  <c r="E36" i="4"/>
  <c r="E35" i="4"/>
  <c r="G34" i="4"/>
  <c r="E34" i="4"/>
  <c r="E32" i="4"/>
  <c r="E31" i="4"/>
  <c r="G30" i="4"/>
  <c r="E30" i="4"/>
  <c r="E28" i="4"/>
  <c r="E27" i="4"/>
  <c r="E26" i="4"/>
  <c r="E25" i="4"/>
  <c r="E24" i="4" s="1"/>
  <c r="G24" i="4"/>
  <c r="E22" i="4"/>
  <c r="E20" i="4"/>
  <c r="E18" i="4"/>
  <c r="E17" i="4"/>
  <c r="E16" i="4" s="1"/>
  <c r="G16" i="4"/>
  <c r="G14" i="4"/>
  <c r="C71" i="2"/>
  <c r="C70" i="2"/>
  <c r="C68" i="2"/>
  <c r="C67" i="2" s="1"/>
  <c r="C65" i="2"/>
  <c r="C64" i="2"/>
  <c r="C62" i="2"/>
  <c r="C58" i="2"/>
  <c r="D56" i="2"/>
  <c r="C54" i="2"/>
  <c r="C52" i="2"/>
  <c r="C51" i="2"/>
  <c r="C49" i="2"/>
  <c r="C45" i="2"/>
  <c r="C41" i="2"/>
  <c r="C39" i="2"/>
  <c r="C37" i="2" s="1"/>
  <c r="C35" i="2"/>
  <c r="C33" i="2"/>
  <c r="C31" i="2" s="1"/>
  <c r="C27" i="2"/>
  <c r="C25" i="2"/>
  <c r="C17" i="2"/>
  <c r="C11" i="2" s="1"/>
  <c r="C15" i="2"/>
  <c r="C13" i="2"/>
  <c r="C45" i="1"/>
  <c r="C43" i="1"/>
  <c r="C41" i="1"/>
  <c r="C39" i="1"/>
  <c r="C37" i="1"/>
  <c r="C36" i="1"/>
  <c r="C33" i="1"/>
  <c r="C31" i="1"/>
  <c r="C27" i="1"/>
  <c r="C25" i="1"/>
  <c r="C21" i="1"/>
  <c r="C20" i="1" s="1"/>
  <c r="C18" i="1"/>
  <c r="C17" i="1"/>
  <c r="C16" i="1"/>
  <c r="C13" i="1"/>
  <c r="C12" i="1"/>
  <c r="E62" i="4" l="1"/>
  <c r="E86" i="4" s="1"/>
  <c r="E90" i="4" s="1"/>
  <c r="E96" i="4" s="1"/>
  <c r="E98" i="4" s="1"/>
  <c r="E14" i="4"/>
  <c r="C47" i="2"/>
  <c r="C43" i="2" s="1"/>
  <c r="C9" i="2"/>
  <c r="C60" i="2"/>
  <c r="C56" i="2" s="1"/>
  <c r="C11" i="1"/>
  <c r="C15" i="1"/>
  <c r="C35" i="1"/>
  <c r="C29" i="1" s="1"/>
  <c r="C73" i="2" l="1"/>
  <c r="C9" i="1"/>
  <c r="C47" i="1" s="1"/>
</calcChain>
</file>

<file path=xl/sharedStrings.xml><?xml version="1.0" encoding="utf-8"?>
<sst xmlns="http://schemas.openxmlformats.org/spreadsheetml/2006/main" count="134" uniqueCount="121">
  <si>
    <t>NBI BEARINGS EUROPE, S.A. Y SOCIEDADES DEPENDIENTES</t>
  </si>
  <si>
    <t>BALANCES RESUMIDOS CONSOLIDADOS</t>
  </si>
  <si>
    <t>TERMINADOS A 31 DE DICIEMBRE DE 2025 Y 31 DE DICIEMBRE DE 2024</t>
  </si>
  <si>
    <t>(expresado en euros)</t>
  </si>
  <si>
    <t>ACTIVO</t>
  </si>
  <si>
    <t>A)  ACTIVO NO CORRIENTE</t>
  </si>
  <si>
    <t xml:space="preserve">  I. Inmovilizado intangible</t>
  </si>
  <si>
    <t xml:space="preserve">     1. Inmovilizado Intangible</t>
  </si>
  <si>
    <t xml:space="preserve">     2. Fondo de comercio de consolidación</t>
  </si>
  <si>
    <t xml:space="preserve">  II. Inmovilizado material</t>
  </si>
  <si>
    <t xml:space="preserve">     1. Terrenos y construcciones</t>
  </si>
  <si>
    <t xml:space="preserve">     2. Instalaciones técnicas y otro inmovilizado material</t>
  </si>
  <si>
    <t xml:space="preserve">     3. Inmovilizado en curso y anticipos</t>
  </si>
  <si>
    <t xml:space="preserve">  III. Inversiones en empresas del grupo y asociadas a largo plazo</t>
  </si>
  <si>
    <t xml:space="preserve">     1. Participaciones puestas en equivalencia</t>
  </si>
  <si>
    <t xml:space="preserve">     2. Créditos a sociedades puestas en equivalencia</t>
  </si>
  <si>
    <t xml:space="preserve">     3. Otros activos financieros</t>
  </si>
  <si>
    <t xml:space="preserve">  III. Inversiones financieras a largo plazo</t>
  </si>
  <si>
    <t xml:space="preserve">  IV. Activos por impuesto diferido</t>
  </si>
  <si>
    <t>B)  ACTIVOS CORRIENTES</t>
  </si>
  <si>
    <t xml:space="preserve">  I. Activo no corriente mantenido para la venta</t>
  </si>
  <si>
    <t xml:space="preserve">  I. Existencias</t>
  </si>
  <si>
    <t xml:space="preserve">  II. Deudores comerciales y otras cuentas a cobrar</t>
  </si>
  <si>
    <t xml:space="preserve">     1. Clientes por ventas y prestaciones de servicios</t>
  </si>
  <si>
    <t xml:space="preserve">     2. Empresas puestas en equivalencia</t>
  </si>
  <si>
    <t xml:space="preserve">     2. Activos por impuesto corriente</t>
  </si>
  <si>
    <t xml:space="preserve">     2. Otros deudores</t>
  </si>
  <si>
    <t xml:space="preserve">  III. Inversiones financieras a corto plazo</t>
  </si>
  <si>
    <t xml:space="preserve">  IV. Periodificaciones a corto plazo</t>
  </si>
  <si>
    <t xml:space="preserve">  V. Efectivo y otros activos líquidos equivalentes</t>
  </si>
  <si>
    <t>TOTAL ACTIVO</t>
  </si>
  <si>
    <t>PATRIMONIO NETO Y PASIVO</t>
  </si>
  <si>
    <t>A) PATRIMONIO NETO</t>
  </si>
  <si>
    <t>A-1) Fondos propios</t>
  </si>
  <si>
    <t xml:space="preserve">  I. Capital </t>
  </si>
  <si>
    <t xml:space="preserve">  II. Prima de emisión</t>
  </si>
  <si>
    <t xml:space="preserve">  III. Reservas</t>
  </si>
  <si>
    <t xml:space="preserve">  IV. Reservas en sociedades consolidadas</t>
  </si>
  <si>
    <t xml:space="preserve"> I V. (Acciones y participaciones en patrimonio propias y de la sociedad dominante)</t>
  </si>
  <si>
    <t xml:space="preserve">  V. Resultado del ejercicio </t>
  </si>
  <si>
    <t xml:space="preserve">  VII. (Dividendo a cuenta)</t>
  </si>
  <si>
    <t>A-2) Ajustes por cambios de valor</t>
  </si>
  <si>
    <t xml:space="preserve">  I. Diferencia de conversión de sociedades consolidadas</t>
  </si>
  <si>
    <t xml:space="preserve">  II. Otros ajustes por cambios de valor de sociedades consolidadas</t>
  </si>
  <si>
    <t>A-3) Subvenciones, donaciones y legados recibidos</t>
  </si>
  <si>
    <t xml:space="preserve">  I. En sociedades consolidadas</t>
  </si>
  <si>
    <t>A-4) Socios externos</t>
  </si>
  <si>
    <t>B) PASIVO NO CORRIENTE</t>
  </si>
  <si>
    <t xml:space="preserve">  I. Provisiones a largo plazo</t>
  </si>
  <si>
    <t xml:space="preserve">  II. Deudas a largo plazo</t>
  </si>
  <si>
    <t xml:space="preserve">    1. Obligaciones y otros valores negociables</t>
  </si>
  <si>
    <t xml:space="preserve">    1. Deudas con entidades de crédito</t>
  </si>
  <si>
    <t xml:space="preserve">    3. Acreedores por arrendamiento financiero</t>
  </si>
  <si>
    <t xml:space="preserve">    2. Otros pasivos financieros</t>
  </si>
  <si>
    <t xml:space="preserve">    3. Proveedores de Inmovilizado</t>
  </si>
  <si>
    <t xml:space="preserve">  III. Pasivo por impuesto diferido</t>
  </si>
  <si>
    <t>C) PASIVO CORRIENTE</t>
  </si>
  <si>
    <t xml:space="preserve">  I. Provisiones a corto plazo</t>
  </si>
  <si>
    <t xml:space="preserve">  II. Deudas a corto plazo</t>
  </si>
  <si>
    <t xml:space="preserve">  III. Acreedores comerciales y otras cuentas a pagar</t>
  </si>
  <si>
    <t xml:space="preserve">    1. Proveedores</t>
  </si>
  <si>
    <t xml:space="preserve">    2. Proveedores, empresas del grupo y asociadas</t>
  </si>
  <si>
    <t xml:space="preserve">    2. Pasivos por impuesto corriente</t>
  </si>
  <si>
    <t xml:space="preserve">    3. Otros acreedores</t>
  </si>
  <si>
    <t>TOTAL PATRIMONIO NETO Y PASIVO</t>
  </si>
  <si>
    <t xml:space="preserve">CUENTA DE PÉRDIDAS Y GANANCIAS CONSOLIDADA DE LOS PERÍODOS </t>
  </si>
  <si>
    <t>TERMINADOS A 31 DE DICIEMBRE DE 2025 Y 2024</t>
  </si>
  <si>
    <t>CUENTA DE PÉRDIDAS Y GANANCIAS</t>
  </si>
  <si>
    <t>A) OPERACIONES CONTINUADAS</t>
  </si>
  <si>
    <t xml:space="preserve">  1. Importe neto de la cifra de negocios</t>
  </si>
  <si>
    <t xml:space="preserve">     a) Ventas</t>
  </si>
  <si>
    <t xml:space="preserve">     b) Prestaciones de servicios</t>
  </si>
  <si>
    <t xml:space="preserve">  2. Variación de existencias de productos terminados y en curso de fabricación</t>
  </si>
  <si>
    <t xml:space="preserve">  3. Trabajos realizados por la empresa para su activo</t>
  </si>
  <si>
    <t xml:space="preserve">  4. Aprovisionamientos</t>
  </si>
  <si>
    <t xml:space="preserve">     a) Consumo de mercaderías</t>
  </si>
  <si>
    <t xml:space="preserve">     b) Consumo de materias primas y otras materias consumibles</t>
  </si>
  <si>
    <t xml:space="preserve">     c) Trabajos realizados por otras empresas</t>
  </si>
  <si>
    <t xml:space="preserve">     d) Deterioro de mercaderías, materias primas y otros aprovisionamientos</t>
  </si>
  <si>
    <t xml:space="preserve"> 5. Otros ingresos de explotación</t>
  </si>
  <si>
    <t xml:space="preserve">     a) Ingresos accesorios y otros de gestión corriente</t>
  </si>
  <si>
    <t xml:space="preserve">     b) Subvenciones de explotación incorporadas al resultado del ejercicio</t>
  </si>
  <si>
    <t xml:space="preserve"> 6. Gastos de personal</t>
  </si>
  <si>
    <t xml:space="preserve">     a) Sueldos y salarios y asimilados</t>
  </si>
  <si>
    <t xml:space="preserve">     b) Cargas sociales</t>
  </si>
  <si>
    <t xml:space="preserve">     c) Provisiones</t>
  </si>
  <si>
    <t xml:space="preserve"> 7. Otros gastos de explotación</t>
  </si>
  <si>
    <t xml:space="preserve">     a) Perdidas, deterioro y variación de provisiones por operaciones comerciales</t>
  </si>
  <si>
    <t xml:space="preserve">     b) Otros gastos de gestión corriente</t>
  </si>
  <si>
    <t xml:space="preserve"> 8. Amortización del inmovilizado</t>
  </si>
  <si>
    <t xml:space="preserve"> 9. Imputación de subvenciones de inmovilizado no financiero y otras</t>
  </si>
  <si>
    <t>10. Excesos de provisiones</t>
  </si>
  <si>
    <t>11. Deterioro y resultado por enajenaciones del inmovilizado</t>
  </si>
  <si>
    <t xml:space="preserve">     a) Deterioros y pérdidas</t>
  </si>
  <si>
    <t xml:space="preserve">     b) Resultados por enajenaciones y otras</t>
  </si>
  <si>
    <t>12. Deterioro y resultado por enajenaciones de participaciones consolidadas</t>
  </si>
  <si>
    <t>13. Diferencia negativa de consolidación de sociedades consolidadas</t>
  </si>
  <si>
    <t>12. Resultado por la pérdida de control de participaciones consolidadas</t>
  </si>
  <si>
    <t>14. Otros resultados</t>
  </si>
  <si>
    <t>A.1) RESULTADO DE LA EXPLOTACIÓN (1+2+3+4+5+6+7+8+9+10+11+12+13+14)</t>
  </si>
  <si>
    <t xml:space="preserve"> 15. Ingresos financieros</t>
  </si>
  <si>
    <t xml:space="preserve">     a) De participaciones en instrumentos de patrimonio</t>
  </si>
  <si>
    <t xml:space="preserve">     b) De valores negociables y otros instrumentos financieros</t>
  </si>
  <si>
    <t xml:space="preserve"> 16. Gastos financieros</t>
  </si>
  <si>
    <t xml:space="preserve"> 17. Variación de valor razonable en instrumentos financieros</t>
  </si>
  <si>
    <t xml:space="preserve">     a) Cartera de negociación y otros</t>
  </si>
  <si>
    <t xml:space="preserve">     b) Imputación al resultado del ejercicio por activos financieros disponibles para la venta</t>
  </si>
  <si>
    <t xml:space="preserve"> 18. Diferencias de cambio</t>
  </si>
  <si>
    <t xml:space="preserve"> 19. Deterioro y resultado por enajenaciones de instrumentos financieros</t>
  </si>
  <si>
    <t>A.2) RESULTADO FINANCIERO (15+16+17+18+19)</t>
  </si>
  <si>
    <t xml:space="preserve"> 20. Participación en beneficios (pérdidas) de sociedades puestas en equivalencia</t>
  </si>
  <si>
    <t xml:space="preserve"> 21. Deterioro y resultados por enajenaciones de participaciones puestas en equivalencia</t>
  </si>
  <si>
    <t xml:space="preserve"> 22. Diferencia negativa de consolidación de sociedades puestas en equivalencia</t>
  </si>
  <si>
    <t>A.3) RESULTADO ANTES DE IMPUESTOS(A.1+A.2+20+21+22)</t>
  </si>
  <si>
    <t xml:space="preserve"> 23.Impuestos sobre beneficios</t>
  </si>
  <si>
    <t>A.4) RESULTADO DEL EJERCICIO PROCEDENTE DE OPERACIONES CONTINUADAS(A.3+23)</t>
  </si>
  <si>
    <t>B) OPERACIONES INTERRUMPIDAS</t>
  </si>
  <si>
    <t xml:space="preserve"> 24.Resultado del ejercicio procedente de operaciones interrumpidas neto de impuestos</t>
  </si>
  <si>
    <t>A.5) RESULTADO CONSOLIDADO DEL EJERCICIO (A.4+24)</t>
  </si>
  <si>
    <t>Resultado atribuido a la sociedad dominante……….</t>
  </si>
  <si>
    <t>Resultado atribuido a socios externos………………….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</si>
</sst>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#,##0;\(#,##0\)\ "/>
    <numFmt numFmtId="167" formatCode="#,##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rebuchet MS"/>
      <family val="2"/>
    </font>
    <font>
      <sz val="10"/>
      <name val="Trebuchet MS"/>
      <family val="2"/>
    </font>
    <font>
      <b/>
      <sz val="10"/>
      <color indexed="8"/>
      <name val="Trebuchet MS"/>
      <family val="2"/>
    </font>
    <font>
      <sz val="10"/>
      <color indexed="8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2">
    <xf numFmtId="0" fontId="0" fillId="0" borderId="0" xfId="0"/>
    <xf numFmtId="164" fontId="2" fillId="2" borderId="0" xfId="0" applyNumberFormat="1" applyFont="1" applyFill="1" applyAlignment="1">
      <alignment horizontal="center" vertical="center" wrapText="1"/>
    </xf>
    <xf numFmtId="164" fontId="2" fillId="2" borderId="1" xfId="0" applyNumberFormat="1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vertical="center" wrapText="1"/>
    </xf>
    <xf numFmtId="14" fontId="2" fillId="2" borderId="0" xfId="0" applyNumberFormat="1" applyFont="1" applyFill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164" fontId="2" fillId="2" borderId="0" xfId="0" applyNumberFormat="1" applyFont="1" applyFill="1" applyAlignment="1">
      <alignment horizontal="center" wrapText="1"/>
    </xf>
    <xf numFmtId="1" fontId="2" fillId="2" borderId="0" xfId="2" applyNumberFormat="1" applyFont="1" applyFill="1" applyAlignment="1">
      <alignment horizontal="center" wrapText="1"/>
    </xf>
    <xf numFmtId="14" fontId="2" fillId="2" borderId="1" xfId="0" applyNumberFormat="1" applyFont="1" applyFill="1" applyBorder="1" applyAlignment="1">
      <alignment horizontal="center" wrapText="1"/>
    </xf>
    <xf numFmtId="0" fontId="3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167" fontId="2" fillId="2" borderId="0" xfId="1" applyNumberFormat="1" applyFont="1" applyFill="1" applyAlignment="1">
      <alignment horizontal="right" vertical="center" wrapText="1"/>
    </xf>
    <xf numFmtId="167" fontId="3" fillId="2" borderId="0" xfId="0" applyNumberFormat="1" applyFont="1" applyFill="1" applyAlignment="1">
      <alignment vertical="center" wrapText="1"/>
    </xf>
    <xf numFmtId="167" fontId="3" fillId="2" borderId="0" xfId="1" applyNumberFormat="1" applyFont="1" applyFill="1" applyAlignment="1">
      <alignment horizontal="right" vertical="center" wrapText="1"/>
    </xf>
    <xf numFmtId="167" fontId="2" fillId="2" borderId="0" xfId="0" applyNumberFormat="1" applyFont="1" applyFill="1" applyAlignment="1">
      <alignment vertical="center" wrapText="1"/>
    </xf>
    <xf numFmtId="164" fontId="2" fillId="2" borderId="0" xfId="0" applyNumberFormat="1" applyFont="1" applyFill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left" wrapText="1"/>
    </xf>
    <xf numFmtId="164" fontId="2" fillId="2" borderId="0" xfId="2" applyNumberFormat="1" applyFont="1" applyFill="1" applyAlignment="1">
      <alignment horizontal="center" wrapText="1"/>
    </xf>
    <xf numFmtId="0" fontId="4" fillId="2" borderId="0" xfId="0" applyFont="1" applyFill="1" applyAlignment="1">
      <alignment vertical="center" wrapText="1"/>
    </xf>
    <xf numFmtId="167" fontId="4" fillId="2" borderId="0" xfId="1" applyNumberFormat="1" applyFont="1" applyFill="1" applyAlignment="1">
      <alignment horizontal="right" vertical="center" wrapText="1"/>
    </xf>
    <xf numFmtId="167" fontId="4" fillId="2" borderId="0" xfId="0" applyNumberFormat="1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167" fontId="5" fillId="2" borderId="0" xfId="1" applyNumberFormat="1" applyFont="1" applyFill="1" applyAlignment="1">
      <alignment horizontal="right" vertical="center" wrapText="1"/>
    </xf>
    <xf numFmtId="167" fontId="5" fillId="2" borderId="0" xfId="0" applyNumberFormat="1" applyFont="1" applyFill="1" applyAlignment="1">
      <alignment vertical="center" wrapText="1"/>
    </xf>
    <xf numFmtId="4" fontId="3" fillId="2" borderId="0" xfId="0" applyNumberFormat="1" applyFont="1" applyFill="1" applyAlignment="1">
      <alignment vertical="center" wrapText="1"/>
    </xf>
    <xf numFmtId="4" fontId="3" fillId="2" borderId="0" xfId="0" applyNumberFormat="1" applyFont="1" applyFill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center"/>
    </xf>
    <xf numFmtId="0" fontId="3" fillId="2" borderId="1" xfId="0" applyFont="1" applyFill="1" applyBorder="1"/>
    <xf numFmtId="164" fontId="2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left"/>
    </xf>
    <xf numFmtId="164" fontId="3" fillId="2" borderId="1" xfId="0" applyNumberFormat="1" applyFont="1" applyFill="1" applyBorder="1"/>
    <xf numFmtId="164" fontId="2" fillId="2" borderId="2" xfId="0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/>
    <xf numFmtId="14" fontId="2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167" fontId="4" fillId="2" borderId="0" xfId="0" applyNumberFormat="1" applyFont="1" applyFill="1" applyAlignment="1">
      <alignment horizontal="right" vertical="justify"/>
    </xf>
    <xf numFmtId="167" fontId="4" fillId="2" borderId="0" xfId="1" applyNumberFormat="1" applyFont="1" applyFill="1" applyAlignment="1">
      <alignment horizontal="right" vertical="justify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justify" vertical="top" wrapText="1"/>
    </xf>
    <xf numFmtId="0" fontId="3" fillId="2" borderId="0" xfId="0" applyFont="1" applyFill="1" applyAlignment="1">
      <alignment horizontal="left" vertical="center"/>
    </xf>
    <xf numFmtId="167" fontId="3" fillId="2" borderId="0" xfId="0" applyNumberFormat="1" applyFont="1" applyFill="1"/>
    <xf numFmtId="167" fontId="5" fillId="2" borderId="0" xfId="1" applyNumberFormat="1" applyFont="1" applyFill="1" applyAlignment="1">
      <alignment horizontal="right" vertical="justify"/>
    </xf>
    <xf numFmtId="0" fontId="5" fillId="2" borderId="0" xfId="0" applyFont="1" applyFill="1" applyAlignment="1">
      <alignment horizontal="left" vertical="center"/>
    </xf>
    <xf numFmtId="167" fontId="3" fillId="2" borderId="0" xfId="0" applyNumberFormat="1" applyFont="1" applyFill="1" applyAlignment="1">
      <alignment horizontal="right" vertical="justify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justify" vertical="top"/>
    </xf>
    <xf numFmtId="0" fontId="2" fillId="2" borderId="0" xfId="0" applyFont="1" applyFill="1" applyAlignment="1">
      <alignment horizontal="left" vertical="top" wrapText="1"/>
    </xf>
    <xf numFmtId="167" fontId="5" fillId="2" borderId="0" xfId="0" applyNumberFormat="1" applyFont="1" applyFill="1" applyAlignment="1">
      <alignment horizontal="right" vertical="justify"/>
    </xf>
    <xf numFmtId="0" fontId="5" fillId="2" borderId="0" xfId="1" applyNumberFormat="1" applyFont="1" applyFill="1" applyAlignment="1">
      <alignment horizontal="right" vertical="justify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0" fillId="2" borderId="0" xfId="0" applyFill="1"/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1.%20ADMINISTRACION%20GRUPO%20NBI\AUDITORIAS\1.%20INFORMES%20FINALES\AUDITORIA%202025\2.%20Diciembre\Consolidacion%20NBI%2031-12-2025_23.02.26.xlsx" TargetMode="External"/><Relationship Id="rId1" Type="http://schemas.openxmlformats.org/officeDocument/2006/relationships/externalLinkPath" Target="file:///Y:\1.%20ADMINISTRACION%20GRUPO%20NBI\AUDITORIAS\1.%20INFORMES%20FINALES\AUDITORIA%202025\2.%20Diciembre\Consolidacion%20NBI%2031-12-2025_23.02.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as"/>
      <sheetName val="Activo EEFF CONSO"/>
      <sheetName val="Pasivo EEFF CONSO"/>
      <sheetName val="PyG EEFF CONSO"/>
      <sheetName val="ECP-A-conso"/>
      <sheetName val="ECP-B-conso"/>
      <sheetName val="Hoja de trabajo 2023-conso"/>
      <sheetName val="EEFF-conso"/>
      <sheetName val="ACTIVO-NBI. IND.EEFF"/>
      <sheetName val="PASIVO.NBI. IND.EEFF"/>
      <sheetName val="PyG NBI. IND.EEFF"/>
      <sheetName val="ACTIVO IND NBI ELORRIO"/>
      <sheetName val="PASIVO IND NBI ELORRIO"/>
      <sheetName val="PYG IND NBI ELORRIO"/>
      <sheetName val="Reclasificaciones realizadas"/>
      <sheetName val="Ajustes realizados en Consol"/>
      <sheetName val="ajustes no recogidos"/>
      <sheetName val="F-1 Activo"/>
      <sheetName val="F-2 Pasivo"/>
      <sheetName val="F-3 P y G"/>
      <sheetName val="Activo CONSOLIDADO"/>
      <sheetName val="Pasivo CONSOLIDADO"/>
      <sheetName val="PyG CONSOLIDADO"/>
      <sheetName val="VE"/>
      <sheetName val="Mvto FFPP"/>
      <sheetName val="Mov difer (2)"/>
      <sheetName val="temas pendientes"/>
      <sheetName val="P.Inm"/>
      <sheetName val="Saldos Grupo "/>
      <sheetName val="Operaciones Grupo"/>
      <sheetName val="Detalle fondos de comercio"/>
      <sheetName val="Test deterioro Fondos de Comerc"/>
      <sheetName val="Innova"/>
      <sheetName val="Nbi Of. Cent."/>
      <sheetName val="Rumania"/>
      <sheetName val="Betiko"/>
      <sheetName val="IMG Galindo"/>
      <sheetName val="Manufacturing"/>
      <sheetName val="Aida"/>
      <sheetName val="NBI Aluminum"/>
      <sheetName val="FKL India"/>
      <sheetName val="Activo cons sub Aida"/>
      <sheetName val="Pasivo cons sub Aida"/>
      <sheetName val="PyG cons sub Aida"/>
      <sheetName val="Ilbete"/>
      <sheetName val="Activo cons sub Aluminium"/>
      <sheetName val="Pasivo cons sub Aluminium"/>
      <sheetName val="PyG cons sub Aluminium"/>
      <sheetName val="NBI Oradea"/>
      <sheetName val="Elorrio"/>
      <sheetName val="Activo cons sub Egikor"/>
      <sheetName val="Pasivo cons sub  Egikor"/>
      <sheetName val="PyG cons sub  Egikor"/>
      <sheetName val="Ind. Beta"/>
    </sheetNames>
    <sheetDataSet>
      <sheetData sheetId="0" refreshError="1"/>
      <sheetData sheetId="1"/>
      <sheetData sheetId="2"/>
      <sheetData sheetId="3">
        <row r="98">
          <cell r="G98">
            <v>-981885.50000000466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7">
          <cell r="AC17">
            <v>2449718.5334829702</v>
          </cell>
        </row>
        <row r="26">
          <cell r="AC26">
            <v>5065360.1751174051</v>
          </cell>
        </row>
        <row r="29">
          <cell r="AC29">
            <v>6693384.425149193</v>
          </cell>
        </row>
        <row r="30">
          <cell r="AC30">
            <v>12961992.066148669</v>
          </cell>
        </row>
        <row r="31">
          <cell r="AC31">
            <v>2646020.615485488</v>
          </cell>
        </row>
        <row r="36">
          <cell r="AC36">
            <v>0</v>
          </cell>
        </row>
        <row r="40">
          <cell r="AC40">
            <v>311221.63395298435</v>
          </cell>
        </row>
        <row r="48">
          <cell r="AC48">
            <v>1316263.1781736594</v>
          </cell>
        </row>
        <row r="52">
          <cell r="AC52">
            <v>0</v>
          </cell>
        </row>
        <row r="54">
          <cell r="AC54">
            <v>26895021.656985193</v>
          </cell>
        </row>
        <row r="63">
          <cell r="AC63">
            <v>6502485.5898774434</v>
          </cell>
        </row>
        <row r="64">
          <cell r="AC64">
            <v>0</v>
          </cell>
        </row>
        <row r="66">
          <cell r="AC66">
            <v>1898232.8899486025</v>
          </cell>
        </row>
        <row r="78">
          <cell r="AC78">
            <v>10225902.699999999</v>
          </cell>
        </row>
        <row r="80">
          <cell r="AC80">
            <v>240956.20587348926</v>
          </cell>
        </row>
        <row r="82">
          <cell r="AC82">
            <v>14578705.842507241</v>
          </cell>
        </row>
      </sheetData>
      <sheetData sheetId="21">
        <row r="17">
          <cell r="AC17">
            <v>1233026.7999999989</v>
          </cell>
        </row>
        <row r="19">
          <cell r="AC19">
            <v>4637680.6400000006</v>
          </cell>
        </row>
        <row r="22">
          <cell r="AC22">
            <v>246605.36</v>
          </cell>
        </row>
        <row r="23">
          <cell r="AC23">
            <v>15626660.020000001</v>
          </cell>
        </row>
        <row r="24">
          <cell r="AC24">
            <v>-1849579.2981295092</v>
          </cell>
        </row>
        <row r="25">
          <cell r="AC25">
            <v>-4.6566128730773926E-10</v>
          </cell>
        </row>
        <row r="27">
          <cell r="AC27">
            <v>499909.48433316033</v>
          </cell>
        </row>
        <row r="29">
          <cell r="AC29">
            <v>0</v>
          </cell>
        </row>
        <row r="31">
          <cell r="AC31">
            <v>-648193.91</v>
          </cell>
        </row>
        <row r="37">
          <cell r="AC37">
            <v>24447.569100000019</v>
          </cell>
        </row>
        <row r="45">
          <cell r="AC45">
            <v>-1510731.0701791248</v>
          </cell>
        </row>
        <row r="48">
          <cell r="AC48">
            <v>-63528.649999999994</v>
          </cell>
        </row>
        <row r="51">
          <cell r="AC51">
            <v>0</v>
          </cell>
        </row>
        <row r="54">
          <cell r="AC54">
            <v>278523.80499999993</v>
          </cell>
        </row>
        <row r="58">
          <cell r="AC58">
            <v>53957.934773614936</v>
          </cell>
        </row>
        <row r="62">
          <cell r="AC62">
            <v>21967876.240000002</v>
          </cell>
        </row>
        <row r="64">
          <cell r="AC64">
            <v>21914184.269999996</v>
          </cell>
        </row>
        <row r="65">
          <cell r="AC65">
            <v>1494378.8259299954</v>
          </cell>
        </row>
        <row r="71">
          <cell r="AC71">
            <v>414856.81616206397</v>
          </cell>
        </row>
        <row r="80">
          <cell r="AC80">
            <v>82570.897917796334</v>
          </cell>
        </row>
        <row r="84">
          <cell r="AC84">
            <v>8407525.1300000008</v>
          </cell>
        </row>
        <row r="86">
          <cell r="AC86">
            <v>5205888.540000001</v>
          </cell>
        </row>
        <row r="87">
          <cell r="AC87">
            <v>37065.79</v>
          </cell>
        </row>
        <row r="94">
          <cell r="AC94">
            <v>12784466.442912685</v>
          </cell>
        </row>
        <row r="96">
          <cell r="AC96">
            <v>52134.876942395225</v>
          </cell>
        </row>
        <row r="97">
          <cell r="AC97">
            <v>1877424.1704275755</v>
          </cell>
        </row>
      </sheetData>
      <sheetData sheetId="22">
        <row r="19">
          <cell r="AC19">
            <v>48047834.543967463</v>
          </cell>
        </row>
        <row r="20">
          <cell r="AC20">
            <v>78808.523762376513</v>
          </cell>
        </row>
        <row r="22">
          <cell r="AC22">
            <v>703738.75198710698</v>
          </cell>
        </row>
        <row r="24">
          <cell r="AC24">
            <v>634267.84000000008</v>
          </cell>
        </row>
        <row r="27">
          <cell r="AC27">
            <v>-9312708.1797447912</v>
          </cell>
        </row>
        <row r="28">
          <cell r="AC28">
            <v>-11059392.299556697</v>
          </cell>
        </row>
        <row r="29">
          <cell r="AC29">
            <v>-3631250.3500000006</v>
          </cell>
        </row>
        <row r="30">
          <cell r="AC30">
            <v>-99850</v>
          </cell>
        </row>
        <row r="33">
          <cell r="AC33">
            <v>90808.866609346471</v>
          </cell>
        </row>
        <row r="34">
          <cell r="AC34">
            <v>295058.09999999998</v>
          </cell>
        </row>
        <row r="37">
          <cell r="AC37">
            <v>-8114981.798138056</v>
          </cell>
        </row>
        <row r="38">
          <cell r="AC38">
            <v>-1792187.3120880011</v>
          </cell>
        </row>
        <row r="39">
          <cell r="AC39">
            <v>-13925.482814165462</v>
          </cell>
        </row>
        <row r="42">
          <cell r="AC42">
            <v>12155.514950495044</v>
          </cell>
        </row>
        <row r="43">
          <cell r="AC43">
            <v>-8075144.4515199941</v>
          </cell>
        </row>
        <row r="48">
          <cell r="AC48">
            <v>-4786618.8570666239</v>
          </cell>
        </row>
        <row r="50">
          <cell r="AC50">
            <v>79255.065346534655</v>
          </cell>
        </row>
        <row r="52">
          <cell r="AC52">
            <v>0</v>
          </cell>
        </row>
        <row r="55">
          <cell r="AC55">
            <v>0</v>
          </cell>
        </row>
        <row r="56">
          <cell r="AC56">
            <v>-5176.1889108910891</v>
          </cell>
        </row>
        <row r="58">
          <cell r="AC58">
            <v>-1184510.0716000004</v>
          </cell>
        </row>
        <row r="62">
          <cell r="AC62">
            <v>-100344.42168316833</v>
          </cell>
        </row>
        <row r="67">
          <cell r="AC67">
            <v>0</v>
          </cell>
        </row>
        <row r="70">
          <cell r="AC70">
            <v>301900.1063543724</v>
          </cell>
        </row>
        <row r="74">
          <cell r="AC74">
            <v>-2338585.1456435639</v>
          </cell>
        </row>
        <row r="82">
          <cell r="AC82">
            <v>-473270.06027851463</v>
          </cell>
        </row>
        <row r="85">
          <cell r="AC85">
            <v>0</v>
          </cell>
        </row>
        <row r="86">
          <cell r="AC86">
            <v>0</v>
          </cell>
        </row>
        <row r="97">
          <cell r="AC97">
            <v>-213320.35250137962</v>
          </cell>
        </row>
        <row r="108">
          <cell r="AC108">
            <v>24447.569100000019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685C4-4657-459F-9902-5D091BF61B2B}">
  <dimension ref="A1:E50"/>
  <sheetViews>
    <sheetView topLeftCell="A17" workbookViewId="0">
      <selection activeCell="E50" sqref="E50"/>
    </sheetView>
  </sheetViews>
  <sheetFormatPr baseColWidth="10" defaultColWidth="11.5546875" defaultRowHeight="14.4" x14ac:dyDescent="0.3"/>
  <cols>
    <col min="1" max="1" width="68.21875" style="11" customWidth="1"/>
    <col min="2" max="2" width="3.21875" style="11" customWidth="1"/>
    <col min="3" max="3" width="14.109375" style="11" bestFit="1" customWidth="1"/>
    <col min="4" max="4" width="2.21875" style="11" customWidth="1"/>
    <col min="5" max="5" width="13" style="11" bestFit="1" customWidth="1"/>
    <col min="6" max="16384" width="11.5546875" style="11"/>
  </cols>
  <sheetData>
    <row r="1" spans="1:5" x14ac:dyDescent="0.3">
      <c r="A1" s="1" t="s">
        <v>0</v>
      </c>
      <c r="B1" s="1"/>
      <c r="C1" s="1"/>
      <c r="D1" s="1"/>
      <c r="E1" s="1"/>
    </row>
    <row r="2" spans="1:5" x14ac:dyDescent="0.3">
      <c r="A2" s="1" t="s">
        <v>1</v>
      </c>
      <c r="B2" s="1"/>
      <c r="C2" s="1"/>
      <c r="D2" s="1"/>
      <c r="E2" s="1"/>
    </row>
    <row r="3" spans="1:5" x14ac:dyDescent="0.3">
      <c r="A3" s="1" t="s">
        <v>2</v>
      </c>
      <c r="B3" s="1"/>
      <c r="C3" s="1"/>
      <c r="D3" s="1"/>
      <c r="E3" s="1"/>
    </row>
    <row r="4" spans="1:5" ht="15" thickBot="1" x14ac:dyDescent="0.35">
      <c r="A4" s="2"/>
      <c r="B4" s="2"/>
      <c r="C4" s="2"/>
      <c r="D4" s="2"/>
      <c r="E4" s="2"/>
    </row>
    <row r="5" spans="1:5" x14ac:dyDescent="0.3">
      <c r="A5" s="3" t="s">
        <v>3</v>
      </c>
      <c r="B5" s="3"/>
      <c r="C5" s="3"/>
      <c r="D5" s="3"/>
      <c r="E5" s="3"/>
    </row>
    <row r="6" spans="1:5" x14ac:dyDescent="0.35">
      <c r="A6" s="4"/>
      <c r="B6" s="4"/>
      <c r="C6" s="5"/>
      <c r="D6" s="4"/>
      <c r="E6" s="6"/>
    </row>
    <row r="7" spans="1:5" ht="15" thickBot="1" x14ac:dyDescent="0.4">
      <c r="A7" s="7" t="s">
        <v>4</v>
      </c>
      <c r="B7" s="8"/>
      <c r="C7" s="10">
        <v>46022</v>
      </c>
      <c r="D7" s="9"/>
      <c r="E7" s="10">
        <v>45657</v>
      </c>
    </row>
    <row r="9" spans="1:5" x14ac:dyDescent="0.3">
      <c r="A9" s="12" t="s">
        <v>5</v>
      </c>
      <c r="B9" s="12"/>
      <c r="C9" s="13">
        <f t="shared" ref="C9" si="0">C11+C15+C20+C25+C27</f>
        <v>31443960.600000001</v>
      </c>
      <c r="D9" s="13"/>
      <c r="E9" s="13">
        <v>30707757.399999999</v>
      </c>
    </row>
    <row r="10" spans="1:5" x14ac:dyDescent="0.3">
      <c r="A10" s="12"/>
      <c r="B10" s="12"/>
      <c r="D10" s="14"/>
    </row>
    <row r="11" spans="1:5" x14ac:dyDescent="0.3">
      <c r="A11" s="12" t="s">
        <v>6</v>
      </c>
      <c r="B11" s="12"/>
      <c r="C11" s="13">
        <f t="shared" ref="C11" si="1">SUM(C12:C13)</f>
        <v>7515078.7000000002</v>
      </c>
      <c r="D11" s="13"/>
      <c r="E11" s="13">
        <v>8892118</v>
      </c>
    </row>
    <row r="12" spans="1:5" x14ac:dyDescent="0.3">
      <c r="A12" s="11" t="s">
        <v>7</v>
      </c>
      <c r="B12" s="12"/>
      <c r="C12" s="15">
        <f>+ROUND('[1]Activo CONSOLIDADO'!AC17,1)</f>
        <v>2449718.5</v>
      </c>
      <c r="D12" s="15"/>
      <c r="E12" s="15">
        <v>2605636.1</v>
      </c>
    </row>
    <row r="13" spans="1:5" x14ac:dyDescent="0.3">
      <c r="A13" s="11" t="s">
        <v>8</v>
      </c>
      <c r="B13" s="12"/>
      <c r="C13" s="15">
        <f>+ROUND('[1]Activo CONSOLIDADO'!AC26,1)</f>
        <v>5065360.2</v>
      </c>
      <c r="D13" s="15"/>
      <c r="E13" s="15">
        <v>6286481.9000000004</v>
      </c>
    </row>
    <row r="14" spans="1:5" x14ac:dyDescent="0.3">
      <c r="D14" s="14"/>
    </row>
    <row r="15" spans="1:5" x14ac:dyDescent="0.3">
      <c r="A15" s="12" t="s">
        <v>9</v>
      </c>
      <c r="B15" s="12"/>
      <c r="C15" s="13">
        <f t="shared" ref="C15" si="2">SUM(C16:C18)</f>
        <v>22301397.100000001</v>
      </c>
      <c r="D15" s="13"/>
      <c r="E15" s="13">
        <v>20593686.399999999</v>
      </c>
    </row>
    <row r="16" spans="1:5" x14ac:dyDescent="0.3">
      <c r="A16" s="11" t="s">
        <v>10</v>
      </c>
      <c r="C16" s="15">
        <f>+ROUND('[1]Activo CONSOLIDADO'!AC29,1)</f>
        <v>6693384.4000000004</v>
      </c>
      <c r="D16" s="14"/>
      <c r="E16" s="15">
        <v>4802699.3</v>
      </c>
    </row>
    <row r="17" spans="1:5" x14ac:dyDescent="0.3">
      <c r="A17" s="11" t="s">
        <v>11</v>
      </c>
      <c r="C17" s="15">
        <f>+ROUND('[1]Activo CONSOLIDADO'!AC30,1)</f>
        <v>12961992.1</v>
      </c>
      <c r="D17" s="14"/>
      <c r="E17" s="15">
        <v>13757668.199999999</v>
      </c>
    </row>
    <row r="18" spans="1:5" x14ac:dyDescent="0.3">
      <c r="A18" s="11" t="s">
        <v>12</v>
      </c>
      <c r="C18" s="15">
        <f>+ROUND('[1]Activo CONSOLIDADO'!AC31,1)</f>
        <v>2646020.6</v>
      </c>
      <c r="D18" s="14"/>
      <c r="E18" s="15">
        <v>2033318.9</v>
      </c>
    </row>
    <row r="19" spans="1:5" x14ac:dyDescent="0.3">
      <c r="D19" s="14"/>
    </row>
    <row r="20" spans="1:5" hidden="1" x14ac:dyDescent="0.3">
      <c r="A20" s="12" t="s">
        <v>13</v>
      </c>
      <c r="B20" s="12"/>
      <c r="C20" s="13">
        <f t="shared" ref="C20" si="3">SUM(C21:C23)</f>
        <v>0</v>
      </c>
      <c r="D20" s="13"/>
      <c r="E20" s="13">
        <v>0</v>
      </c>
    </row>
    <row r="21" spans="1:5" hidden="1" x14ac:dyDescent="0.3">
      <c r="A21" s="11" t="s">
        <v>14</v>
      </c>
      <c r="C21" s="15">
        <f>+ROUND('[1]Activo CONSOLIDADO'!AC36,1)</f>
        <v>0</v>
      </c>
      <c r="D21" s="14"/>
      <c r="E21" s="15">
        <v>0</v>
      </c>
    </row>
    <row r="22" spans="1:5" hidden="1" x14ac:dyDescent="0.3">
      <c r="A22" s="11" t="s">
        <v>15</v>
      </c>
      <c r="C22" s="15"/>
      <c r="D22" s="14"/>
      <c r="E22" s="15"/>
    </row>
    <row r="23" spans="1:5" hidden="1" x14ac:dyDescent="0.3">
      <c r="A23" s="11" t="s">
        <v>16</v>
      </c>
      <c r="C23" s="15"/>
      <c r="D23" s="14"/>
      <c r="E23" s="15"/>
    </row>
    <row r="24" spans="1:5" x14ac:dyDescent="0.3">
      <c r="D24" s="14"/>
    </row>
    <row r="25" spans="1:5" x14ac:dyDescent="0.3">
      <c r="A25" s="12" t="s">
        <v>17</v>
      </c>
      <c r="B25" s="12"/>
      <c r="C25" s="13">
        <f>+ROUND('[1]Activo CONSOLIDADO'!AC40,1)</f>
        <v>311221.59999999998</v>
      </c>
      <c r="D25" s="13"/>
      <c r="E25" s="13">
        <v>287949.09999999998</v>
      </c>
    </row>
    <row r="26" spans="1:5" x14ac:dyDescent="0.3">
      <c r="D26" s="14"/>
    </row>
    <row r="27" spans="1:5" x14ac:dyDescent="0.3">
      <c r="A27" s="12" t="s">
        <v>18</v>
      </c>
      <c r="B27" s="12"/>
      <c r="C27" s="13">
        <f>+ROUND('[1]Activo CONSOLIDADO'!AC48,1)</f>
        <v>1316263.2</v>
      </c>
      <c r="D27" s="13"/>
      <c r="E27" s="13">
        <v>934003.9</v>
      </c>
    </row>
    <row r="28" spans="1:5" x14ac:dyDescent="0.3">
      <c r="A28" s="12"/>
      <c r="B28" s="12"/>
      <c r="D28" s="14"/>
    </row>
    <row r="29" spans="1:5" x14ac:dyDescent="0.3">
      <c r="A29" s="12" t="s">
        <v>19</v>
      </c>
      <c r="B29" s="12"/>
      <c r="C29" s="13">
        <f>+C33+C35+C41+C43+C45+C31</f>
        <v>60341304.700000003</v>
      </c>
      <c r="D29" s="13"/>
      <c r="E29" s="13">
        <v>66007820.400000006</v>
      </c>
    </row>
    <row r="30" spans="1:5" x14ac:dyDescent="0.3">
      <c r="D30" s="14"/>
    </row>
    <row r="31" spans="1:5" hidden="1" x14ac:dyDescent="0.3">
      <c r="A31" s="12" t="s">
        <v>20</v>
      </c>
      <c r="C31" s="13">
        <f>+ROUND('[1]Activo CONSOLIDADO'!AC52,1)</f>
        <v>0</v>
      </c>
      <c r="D31" s="14"/>
      <c r="E31" s="13">
        <v>0</v>
      </c>
    </row>
    <row r="32" spans="1:5" x14ac:dyDescent="0.3">
      <c r="D32" s="14"/>
    </row>
    <row r="33" spans="1:5" x14ac:dyDescent="0.3">
      <c r="A33" s="12" t="s">
        <v>21</v>
      </c>
      <c r="B33" s="12"/>
      <c r="C33" s="13">
        <f>+ROUND('[1]Activo CONSOLIDADO'!AC54,1)</f>
        <v>26895021.699999999</v>
      </c>
      <c r="D33" s="13"/>
      <c r="E33" s="13">
        <v>25852444.399999999</v>
      </c>
    </row>
    <row r="34" spans="1:5" x14ac:dyDescent="0.3">
      <c r="D34" s="14"/>
    </row>
    <row r="35" spans="1:5" x14ac:dyDescent="0.3">
      <c r="A35" s="12" t="s">
        <v>22</v>
      </c>
      <c r="B35" s="12"/>
      <c r="C35" s="13">
        <f>SUM(C36:C39)</f>
        <v>8400718.2999999989</v>
      </c>
      <c r="D35" s="13"/>
      <c r="E35" s="13">
        <v>10296886</v>
      </c>
    </row>
    <row r="36" spans="1:5" x14ac:dyDescent="0.3">
      <c r="A36" s="11" t="s">
        <v>23</v>
      </c>
      <c r="C36" s="15">
        <f>+ROUND('[1]Activo CONSOLIDADO'!AC63,1)-0.2</f>
        <v>6502485.3999999994</v>
      </c>
      <c r="D36" s="14"/>
      <c r="E36" s="15">
        <v>9012011.3000000007</v>
      </c>
    </row>
    <row r="37" spans="1:5" hidden="1" x14ac:dyDescent="0.3">
      <c r="A37" s="11" t="s">
        <v>24</v>
      </c>
      <c r="C37" s="15">
        <f>+ROUND('[1]Activo CONSOLIDADO'!AC64,1)</f>
        <v>0</v>
      </c>
      <c r="D37" s="14"/>
      <c r="E37" s="15">
        <v>0</v>
      </c>
    </row>
    <row r="38" spans="1:5" hidden="1" x14ac:dyDescent="0.3">
      <c r="A38" s="11" t="s">
        <v>25</v>
      </c>
      <c r="C38" s="15">
        <v>0</v>
      </c>
      <c r="D38" s="14"/>
      <c r="E38" s="15">
        <v>0</v>
      </c>
    </row>
    <row r="39" spans="1:5" x14ac:dyDescent="0.3">
      <c r="A39" s="11" t="s">
        <v>26</v>
      </c>
      <c r="C39" s="15">
        <f>+ROUND('[1]Activo CONSOLIDADO'!AC66,1)</f>
        <v>1898232.9</v>
      </c>
      <c r="D39" s="14"/>
      <c r="E39" s="15">
        <v>1284874.7</v>
      </c>
    </row>
    <row r="40" spans="1:5" x14ac:dyDescent="0.3">
      <c r="D40" s="14"/>
    </row>
    <row r="41" spans="1:5" x14ac:dyDescent="0.3">
      <c r="A41" s="12" t="s">
        <v>27</v>
      </c>
      <c r="B41" s="12"/>
      <c r="C41" s="13">
        <f>+ROUND('[1]Activo CONSOLIDADO'!AC78,1)</f>
        <v>10225902.699999999</v>
      </c>
      <c r="D41" s="13"/>
      <c r="E41" s="13">
        <v>19195795.300000001</v>
      </c>
    </row>
    <row r="42" spans="1:5" x14ac:dyDescent="0.3">
      <c r="A42" s="12"/>
      <c r="B42" s="12"/>
      <c r="D42" s="16"/>
    </row>
    <row r="43" spans="1:5" x14ac:dyDescent="0.3">
      <c r="A43" s="12" t="s">
        <v>28</v>
      </c>
      <c r="B43" s="12"/>
      <c r="C43" s="13">
        <f>+ROUND('[1]Activo CONSOLIDADO'!AC80,1)</f>
        <v>240956.2</v>
      </c>
      <c r="D43" s="14"/>
      <c r="E43" s="13">
        <v>244178.2</v>
      </c>
    </row>
    <row r="44" spans="1:5" x14ac:dyDescent="0.3">
      <c r="A44" s="12"/>
      <c r="B44" s="12"/>
      <c r="D44" s="16"/>
    </row>
    <row r="45" spans="1:5" x14ac:dyDescent="0.3">
      <c r="A45" s="12" t="s">
        <v>29</v>
      </c>
      <c r="B45" s="12"/>
      <c r="C45" s="13">
        <f>+ROUND('[1]Activo CONSOLIDADO'!AC82,1)</f>
        <v>14578705.800000001</v>
      </c>
      <c r="D45" s="14"/>
      <c r="E45" s="13">
        <v>10418516.5</v>
      </c>
    </row>
    <row r="46" spans="1:5" x14ac:dyDescent="0.3">
      <c r="D46" s="14"/>
    </row>
    <row r="47" spans="1:5" x14ac:dyDescent="0.3">
      <c r="A47" s="12" t="s">
        <v>30</v>
      </c>
      <c r="B47" s="12"/>
      <c r="C47" s="13">
        <f>+C29+C9</f>
        <v>91785265.300000012</v>
      </c>
      <c r="D47" s="13"/>
      <c r="E47" s="13">
        <v>96715577.800000012</v>
      </c>
    </row>
    <row r="50" spans="3:5" x14ac:dyDescent="0.3">
      <c r="C50" s="14"/>
      <c r="E50" s="14"/>
    </row>
  </sheetData>
  <mergeCells count="4">
    <mergeCell ref="A1:E1"/>
    <mergeCell ref="A2:E2"/>
    <mergeCell ref="A3:E3"/>
    <mergeCell ref="A5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4126F-4D8D-4D3A-BA1C-C79700437265}">
  <dimension ref="A1:I75"/>
  <sheetViews>
    <sheetView topLeftCell="A55" workbookViewId="0">
      <selection activeCell="A87" sqref="A87"/>
    </sheetView>
  </sheetViews>
  <sheetFormatPr baseColWidth="10" defaultColWidth="11.5546875" defaultRowHeight="14.4" x14ac:dyDescent="0.3"/>
  <cols>
    <col min="1" max="1" width="75.21875" style="11" customWidth="1"/>
    <col min="2" max="2" width="3.21875" style="11" customWidth="1"/>
    <col min="3" max="3" width="15.5546875" style="11" customWidth="1"/>
    <col min="4" max="4" width="1.21875" style="11" customWidth="1"/>
    <col min="5" max="5" width="15.21875" style="11" bestFit="1" customWidth="1"/>
    <col min="6" max="16384" width="11.5546875" style="11"/>
  </cols>
  <sheetData>
    <row r="1" spans="1:5" ht="15" customHeight="1" x14ac:dyDescent="0.3">
      <c r="A1" s="1" t="s">
        <v>0</v>
      </c>
      <c r="B1" s="1"/>
      <c r="C1" s="1"/>
      <c r="D1" s="1"/>
      <c r="E1" s="1"/>
    </row>
    <row r="2" spans="1:5" ht="15" customHeight="1" x14ac:dyDescent="0.3">
      <c r="A2" s="1" t="s">
        <v>1</v>
      </c>
      <c r="B2" s="1"/>
      <c r="C2" s="1"/>
      <c r="D2" s="1"/>
      <c r="E2" s="1"/>
    </row>
    <row r="3" spans="1:5" ht="15" customHeight="1" x14ac:dyDescent="0.3">
      <c r="A3" s="1" t="s">
        <v>2</v>
      </c>
      <c r="B3" s="1"/>
      <c r="C3" s="1"/>
      <c r="D3" s="1"/>
      <c r="E3" s="1"/>
    </row>
    <row r="4" spans="1:5" ht="8.5500000000000007" customHeight="1" thickBot="1" x14ac:dyDescent="0.35">
      <c r="A4" s="2"/>
      <c r="B4" s="2"/>
      <c r="C4" s="2"/>
      <c r="D4" s="2"/>
      <c r="E4" s="2"/>
    </row>
    <row r="5" spans="1:5" ht="15" customHeight="1" x14ac:dyDescent="0.3">
      <c r="A5" s="3" t="s">
        <v>3</v>
      </c>
      <c r="B5" s="3"/>
      <c r="C5" s="3"/>
      <c r="D5" s="3"/>
      <c r="E5" s="3"/>
    </row>
    <row r="6" spans="1:5" ht="9" customHeight="1" x14ac:dyDescent="0.3">
      <c r="A6" s="17"/>
      <c r="B6" s="17"/>
      <c r="C6" s="17"/>
      <c r="D6" s="17"/>
      <c r="E6" s="17"/>
    </row>
    <row r="7" spans="1:5" ht="15" thickBot="1" x14ac:dyDescent="0.4">
      <c r="A7" s="18" t="s">
        <v>31</v>
      </c>
      <c r="B7" s="17"/>
      <c r="C7" s="10">
        <v>46022</v>
      </c>
      <c r="D7" s="19"/>
      <c r="E7" s="10">
        <v>45657</v>
      </c>
    </row>
    <row r="9" spans="1:5" x14ac:dyDescent="0.3">
      <c r="A9" s="20" t="s">
        <v>32</v>
      </c>
      <c r="B9" s="20"/>
      <c r="C9" s="21">
        <f>C11+C31+C37+C41</f>
        <v>17492935.199999999</v>
      </c>
      <c r="D9" s="21"/>
      <c r="E9" s="21">
        <v>19575131.199999999</v>
      </c>
    </row>
    <row r="10" spans="1:5" ht="7.95" customHeight="1" x14ac:dyDescent="0.3">
      <c r="A10" s="20"/>
      <c r="B10" s="20"/>
      <c r="C10" s="14"/>
      <c r="D10" s="14"/>
      <c r="E10" s="14"/>
    </row>
    <row r="11" spans="1:5" x14ac:dyDescent="0.3">
      <c r="A11" s="20" t="s">
        <v>33</v>
      </c>
      <c r="B11" s="20"/>
      <c r="C11" s="21">
        <f>C13+C15+C17+C23+C25+C27+C29</f>
        <v>18764223.600000001</v>
      </c>
      <c r="D11" s="21"/>
      <c r="E11" s="21">
        <v>19438145.599999998</v>
      </c>
    </row>
    <row r="12" spans="1:5" ht="9" customHeight="1" x14ac:dyDescent="0.3">
      <c r="A12" s="20"/>
      <c r="B12" s="20"/>
      <c r="C12" s="21"/>
      <c r="D12" s="22"/>
      <c r="E12" s="21"/>
    </row>
    <row r="13" spans="1:5" x14ac:dyDescent="0.3">
      <c r="A13" s="20" t="s">
        <v>34</v>
      </c>
      <c r="B13" s="20"/>
      <c r="C13" s="21">
        <f>+ROUND('[1]Pasivo CONSOLIDADO'!AC17,1)</f>
        <v>1233026.8</v>
      </c>
      <c r="D13" s="16"/>
      <c r="E13" s="21">
        <v>1233026.8</v>
      </c>
    </row>
    <row r="14" spans="1:5" ht="8.5500000000000007" customHeight="1" x14ac:dyDescent="0.3">
      <c r="A14" s="20"/>
      <c r="B14" s="20"/>
      <c r="C14" s="21"/>
      <c r="D14" s="14"/>
      <c r="E14" s="21"/>
    </row>
    <row r="15" spans="1:5" x14ac:dyDescent="0.3">
      <c r="A15" s="20" t="s">
        <v>35</v>
      </c>
      <c r="B15" s="20"/>
      <c r="C15" s="21">
        <f>+ROUND('[1]Pasivo CONSOLIDADO'!AC19,1)</f>
        <v>4637680.5999999996</v>
      </c>
      <c r="D15" s="16"/>
      <c r="E15" s="21">
        <v>4637680.5999999996</v>
      </c>
    </row>
    <row r="16" spans="1:5" ht="8.5500000000000007" customHeight="1" x14ac:dyDescent="0.3">
      <c r="A16" s="20"/>
      <c r="B16" s="20"/>
      <c r="C16" s="21"/>
      <c r="D16" s="14"/>
      <c r="E16" s="21"/>
    </row>
    <row r="17" spans="1:5" x14ac:dyDescent="0.3">
      <c r="A17" s="20" t="s">
        <v>36</v>
      </c>
      <c r="B17" s="20"/>
      <c r="C17" s="21">
        <f>+ROUND('[1]Pasivo CONSOLIDADO'!AC22,1)+ROUND('[1]Pasivo CONSOLIDADO'!AC23,1)+ROUND('[1]Pasivo CONSOLIDADO'!AC24,1)+ROUND('[1]Pasivo CONSOLIDADO'!AC25,1)+ROUND('[1]Pasivo CONSOLIDADO'!AC27+'[1]Pasivo CONSOLIDADO'!AC29,1)</f>
        <v>14523595.6</v>
      </c>
      <c r="D17" s="22"/>
      <c r="E17" s="21">
        <v>12909493.300000001</v>
      </c>
    </row>
    <row r="18" spans="1:5" hidden="1" x14ac:dyDescent="0.3">
      <c r="A18" s="23"/>
      <c r="B18" s="23"/>
      <c r="C18" s="24"/>
      <c r="D18" s="14"/>
      <c r="E18" s="24"/>
    </row>
    <row r="19" spans="1:5" hidden="1" x14ac:dyDescent="0.3">
      <c r="A19" s="23"/>
      <c r="B19" s="23"/>
      <c r="C19" s="24"/>
      <c r="D19" s="14"/>
      <c r="E19" s="24"/>
    </row>
    <row r="20" spans="1:5" hidden="1" x14ac:dyDescent="0.3">
      <c r="A20" s="23"/>
      <c r="B20" s="23"/>
      <c r="C20" s="24"/>
      <c r="D20" s="14"/>
      <c r="E20" s="24"/>
    </row>
    <row r="21" spans="1:5" hidden="1" x14ac:dyDescent="0.3">
      <c r="A21" s="23"/>
      <c r="B21" s="23"/>
      <c r="C21" s="24"/>
      <c r="D21" s="14"/>
      <c r="E21" s="24"/>
    </row>
    <row r="22" spans="1:5" hidden="1" x14ac:dyDescent="0.3">
      <c r="A22" s="23"/>
      <c r="B22" s="23"/>
      <c r="C22" s="24"/>
      <c r="D22" s="14"/>
      <c r="E22" s="24"/>
    </row>
    <row r="23" spans="1:5" hidden="1" x14ac:dyDescent="0.3">
      <c r="A23" s="20" t="s">
        <v>37</v>
      </c>
      <c r="B23" s="20"/>
      <c r="C23" s="21"/>
      <c r="D23" s="16"/>
      <c r="E23" s="21"/>
    </row>
    <row r="24" spans="1:5" ht="8.5500000000000007" customHeight="1" x14ac:dyDescent="0.3">
      <c r="A24" s="20"/>
      <c r="B24" s="20"/>
      <c r="C24" s="21"/>
      <c r="D24" s="16"/>
      <c r="E24" s="21"/>
    </row>
    <row r="25" spans="1:5" ht="15" customHeight="1" x14ac:dyDescent="0.3">
      <c r="A25" s="20" t="s">
        <v>38</v>
      </c>
      <c r="B25" s="20"/>
      <c r="C25" s="21">
        <f>+ROUND('[1]Pasivo CONSOLIDADO'!AC31,1)</f>
        <v>-648193.9</v>
      </c>
      <c r="D25" s="16"/>
      <c r="E25" s="21">
        <v>-1198697.3</v>
      </c>
    </row>
    <row r="26" spans="1:5" ht="8.5500000000000007" customHeight="1" x14ac:dyDescent="0.3">
      <c r="A26" s="20"/>
      <c r="B26" s="20"/>
      <c r="C26" s="21"/>
      <c r="D26" s="16"/>
      <c r="E26" s="21"/>
    </row>
    <row r="27" spans="1:5" x14ac:dyDescent="0.3">
      <c r="A27" s="20" t="s">
        <v>39</v>
      </c>
      <c r="B27" s="20"/>
      <c r="C27" s="21">
        <f>+ROUND('[1]PyG EEFF CONSO'!G98,1)</f>
        <v>-981885.5</v>
      </c>
      <c r="D27" s="16"/>
      <c r="E27" s="21">
        <v>1856642.2</v>
      </c>
    </row>
    <row r="28" spans="1:5" hidden="1" x14ac:dyDescent="0.3">
      <c r="A28" s="20"/>
      <c r="B28" s="20"/>
      <c r="C28" s="21"/>
      <c r="D28" s="14"/>
      <c r="E28" s="21"/>
    </row>
    <row r="29" spans="1:5" hidden="1" x14ac:dyDescent="0.3">
      <c r="A29" s="20" t="s">
        <v>40</v>
      </c>
      <c r="B29" s="20"/>
      <c r="C29" s="21"/>
      <c r="D29" s="16"/>
      <c r="E29" s="21"/>
    </row>
    <row r="30" spans="1:5" ht="9.6" customHeight="1" x14ac:dyDescent="0.3">
      <c r="A30" s="20"/>
      <c r="B30" s="20"/>
      <c r="C30" s="21"/>
      <c r="D30" s="14"/>
      <c r="E30" s="21"/>
    </row>
    <row r="31" spans="1:5" x14ac:dyDescent="0.3">
      <c r="A31" s="12" t="s">
        <v>41</v>
      </c>
      <c r="B31" s="20"/>
      <c r="C31" s="21">
        <f t="shared" ref="C31" si="0">SUM(C33:C35)</f>
        <v>-1574259.8</v>
      </c>
      <c r="D31" s="21"/>
      <c r="E31" s="21">
        <v>-141538.19999999998</v>
      </c>
    </row>
    <row r="32" spans="1:5" ht="9" customHeight="1" x14ac:dyDescent="0.3">
      <c r="A32" s="12"/>
      <c r="B32" s="20"/>
      <c r="C32" s="21"/>
      <c r="D32" s="14"/>
      <c r="E32" s="21"/>
    </row>
    <row r="33" spans="1:5" x14ac:dyDescent="0.3">
      <c r="A33" s="12" t="s">
        <v>42</v>
      </c>
      <c r="B33" s="20"/>
      <c r="C33" s="21">
        <f>+ROUND('[1]Pasivo CONSOLIDADO'!AC45,1)</f>
        <v>-1510731.1</v>
      </c>
      <c r="D33" s="16"/>
      <c r="E33" s="21">
        <v>-332994.8</v>
      </c>
    </row>
    <row r="34" spans="1:5" ht="9.6" customHeight="1" x14ac:dyDescent="0.3">
      <c r="A34" s="12"/>
      <c r="B34" s="20"/>
      <c r="C34" s="21"/>
      <c r="D34" s="16"/>
      <c r="E34" s="21"/>
    </row>
    <row r="35" spans="1:5" x14ac:dyDescent="0.3">
      <c r="A35" s="12" t="s">
        <v>43</v>
      </c>
      <c r="B35" s="20"/>
      <c r="C35" s="21">
        <f>+ROUND('[1]Pasivo CONSOLIDADO'!AC48,1)</f>
        <v>-63528.7</v>
      </c>
      <c r="D35" s="16"/>
      <c r="E35" s="21">
        <v>191456.6</v>
      </c>
    </row>
    <row r="36" spans="1:5" ht="9.6" customHeight="1" x14ac:dyDescent="0.3">
      <c r="B36" s="23"/>
      <c r="C36" s="25"/>
      <c r="D36" s="14"/>
      <c r="E36" s="25"/>
    </row>
    <row r="37" spans="1:5" ht="19.95" hidden="1" customHeight="1" x14ac:dyDescent="0.3">
      <c r="A37" s="12" t="s">
        <v>44</v>
      </c>
      <c r="B37" s="20"/>
      <c r="C37" s="21">
        <f>+C39</f>
        <v>0</v>
      </c>
      <c r="D37" s="16"/>
      <c r="E37" s="21">
        <v>0</v>
      </c>
    </row>
    <row r="38" spans="1:5" ht="8.5500000000000007" hidden="1" customHeight="1" x14ac:dyDescent="0.3">
      <c r="A38" s="12"/>
      <c r="B38" s="20"/>
      <c r="C38" s="21"/>
      <c r="D38" s="16"/>
      <c r="E38" s="21"/>
    </row>
    <row r="39" spans="1:5" hidden="1" x14ac:dyDescent="0.3">
      <c r="A39" s="12" t="s">
        <v>45</v>
      </c>
      <c r="B39" s="20"/>
      <c r="C39" s="21">
        <f>+ROUND('[1]Pasivo CONSOLIDADO'!AC51,1)</f>
        <v>0</v>
      </c>
      <c r="D39" s="16"/>
      <c r="E39" s="21">
        <v>0</v>
      </c>
    </row>
    <row r="40" spans="1:5" ht="8.5500000000000007" customHeight="1" x14ac:dyDescent="0.3">
      <c r="A40" s="12"/>
      <c r="B40" s="20"/>
      <c r="C40" s="21"/>
      <c r="D40" s="16"/>
      <c r="E40" s="21"/>
    </row>
    <row r="41" spans="1:5" x14ac:dyDescent="0.3">
      <c r="A41" s="20" t="s">
        <v>46</v>
      </c>
      <c r="B41" s="20"/>
      <c r="C41" s="21">
        <f>+ROUND('[1]Pasivo CONSOLIDADO'!AC54+'[1]Pasivo CONSOLIDADO'!AC37,1)</f>
        <v>302971.40000000002</v>
      </c>
      <c r="D41" s="16"/>
      <c r="E41" s="21">
        <v>278523.8</v>
      </c>
    </row>
    <row r="42" spans="1:5" ht="9" customHeight="1" x14ac:dyDescent="0.3">
      <c r="A42" s="23"/>
      <c r="B42" s="23"/>
      <c r="C42" s="24"/>
      <c r="D42" s="14"/>
      <c r="E42" s="24"/>
    </row>
    <row r="43" spans="1:5" x14ac:dyDescent="0.3">
      <c r="A43" s="20" t="s">
        <v>47</v>
      </c>
      <c r="B43" s="20"/>
      <c r="C43" s="21">
        <f>+C47+C54+C45</f>
        <v>45845253.999999993</v>
      </c>
      <c r="D43" s="21"/>
      <c r="E43" s="21">
        <v>53554770.700000003</v>
      </c>
    </row>
    <row r="44" spans="1:5" x14ac:dyDescent="0.3">
      <c r="A44" s="20"/>
      <c r="B44" s="20"/>
      <c r="C44" s="21"/>
      <c r="D44" s="21"/>
      <c r="E44" s="21"/>
    </row>
    <row r="45" spans="1:5" x14ac:dyDescent="0.3">
      <c r="A45" s="20" t="s">
        <v>48</v>
      </c>
      <c r="B45" s="20"/>
      <c r="C45" s="21">
        <f>+ROUND('[1]Pasivo CONSOLIDADO'!AC58,1)</f>
        <v>53957.9</v>
      </c>
      <c r="D45" s="21"/>
      <c r="E45" s="21">
        <v>43446.7</v>
      </c>
    </row>
    <row r="46" spans="1:5" x14ac:dyDescent="0.3">
      <c r="A46" s="12"/>
      <c r="B46" s="20"/>
      <c r="C46" s="24"/>
      <c r="D46" s="14"/>
      <c r="E46" s="24"/>
    </row>
    <row r="47" spans="1:5" x14ac:dyDescent="0.3">
      <c r="A47" s="12" t="s">
        <v>49</v>
      </c>
      <c r="B47" s="20"/>
      <c r="C47" s="21">
        <f>+SUM(C48:C52)</f>
        <v>45376439.299999997</v>
      </c>
      <c r="D47" s="14"/>
      <c r="E47" s="21">
        <v>53045459.399999999</v>
      </c>
    </row>
    <row r="48" spans="1:5" x14ac:dyDescent="0.3">
      <c r="A48" s="11" t="s">
        <v>50</v>
      </c>
      <c r="B48" s="23"/>
      <c r="C48" s="24"/>
      <c r="D48" s="14"/>
      <c r="E48" s="24"/>
    </row>
    <row r="49" spans="1:5" x14ac:dyDescent="0.3">
      <c r="A49" s="11" t="s">
        <v>51</v>
      </c>
      <c r="B49" s="23"/>
      <c r="C49" s="24">
        <f>+ROUND('[1]Pasivo CONSOLIDADO'!AC62,1)</f>
        <v>21967876.199999999</v>
      </c>
      <c r="D49" s="14"/>
      <c r="E49" s="24">
        <v>26596575.399999999</v>
      </c>
    </row>
    <row r="50" spans="1:5" ht="13.5" hidden="1" customHeight="1" x14ac:dyDescent="0.3">
      <c r="A50" s="11" t="s">
        <v>52</v>
      </c>
      <c r="B50" s="23"/>
      <c r="C50" s="24"/>
      <c r="D50" s="14"/>
      <c r="E50" s="24"/>
    </row>
    <row r="51" spans="1:5" x14ac:dyDescent="0.3">
      <c r="A51" s="11" t="s">
        <v>53</v>
      </c>
      <c r="B51" s="23"/>
      <c r="C51" s="24">
        <f>+ROUND('[1]Pasivo CONSOLIDADO'!AC64,1)</f>
        <v>21914184.300000001</v>
      </c>
      <c r="D51" s="14"/>
      <c r="E51" s="24">
        <v>26448884</v>
      </c>
    </row>
    <row r="52" spans="1:5" x14ac:dyDescent="0.3">
      <c r="A52" s="11" t="s">
        <v>54</v>
      </c>
      <c r="B52" s="23"/>
      <c r="C52" s="24">
        <f>+ROUND('[1]Pasivo CONSOLIDADO'!AC65,1)</f>
        <v>1494378.8</v>
      </c>
      <c r="D52" s="14"/>
      <c r="E52" s="24">
        <v>0</v>
      </c>
    </row>
    <row r="53" spans="1:5" ht="9" customHeight="1" x14ac:dyDescent="0.3">
      <c r="B53" s="23"/>
      <c r="C53" s="24"/>
      <c r="D53" s="14"/>
      <c r="E53" s="24"/>
    </row>
    <row r="54" spans="1:5" x14ac:dyDescent="0.3">
      <c r="A54" s="20" t="s">
        <v>55</v>
      </c>
      <c r="B54" s="20"/>
      <c r="C54" s="21">
        <f>+ROUND('[1]Pasivo CONSOLIDADO'!AC71,1)</f>
        <v>414856.8</v>
      </c>
      <c r="D54" s="16"/>
      <c r="E54" s="21">
        <v>465864.6</v>
      </c>
    </row>
    <row r="55" spans="1:5" ht="9" customHeight="1" x14ac:dyDescent="0.3">
      <c r="A55" s="20"/>
      <c r="B55" s="20"/>
      <c r="C55" s="24"/>
      <c r="D55" s="14"/>
      <c r="E55" s="24"/>
    </row>
    <row r="56" spans="1:5" x14ac:dyDescent="0.3">
      <c r="A56" s="20" t="s">
        <v>56</v>
      </c>
      <c r="B56" s="20"/>
      <c r="C56" s="21">
        <f>++C58+C60+C67</f>
        <v>28447076.100000001</v>
      </c>
      <c r="D56" s="21">
        <f t="shared" ref="D56" si="1">+D60+D67</f>
        <v>0</v>
      </c>
      <c r="E56" s="21">
        <v>23585675.899999999</v>
      </c>
    </row>
    <row r="57" spans="1:5" ht="8.5500000000000007" customHeight="1" x14ac:dyDescent="0.3">
      <c r="A57" s="20"/>
      <c r="B57" s="20"/>
      <c r="C57" s="24"/>
      <c r="D57" s="14"/>
      <c r="E57" s="24"/>
    </row>
    <row r="58" spans="1:5" x14ac:dyDescent="0.3">
      <c r="A58" s="20" t="s">
        <v>57</v>
      </c>
      <c r="B58" s="20"/>
      <c r="C58" s="21">
        <f>+ROUND('[1]Pasivo CONSOLIDADO'!AC80,1)</f>
        <v>82570.899999999994</v>
      </c>
      <c r="D58" s="14"/>
      <c r="E58" s="21">
        <v>78923.100000000006</v>
      </c>
    </row>
    <row r="59" spans="1:5" ht="9" customHeight="1" x14ac:dyDescent="0.3">
      <c r="A59" s="20"/>
      <c r="B59" s="20"/>
      <c r="C59" s="21"/>
      <c r="D59" s="14"/>
      <c r="E59" s="21"/>
    </row>
    <row r="60" spans="1:5" x14ac:dyDescent="0.3">
      <c r="A60" s="20" t="s">
        <v>58</v>
      </c>
      <c r="B60" s="20"/>
      <c r="C60" s="21">
        <f>+SUM(C61:C65)</f>
        <v>13650479.4</v>
      </c>
      <c r="D60" s="14"/>
      <c r="E60" s="21">
        <v>13163637.300000001</v>
      </c>
    </row>
    <row r="61" spans="1:5" hidden="1" x14ac:dyDescent="0.3">
      <c r="A61" s="23" t="s">
        <v>50</v>
      </c>
      <c r="B61" s="23"/>
      <c r="C61" s="24"/>
      <c r="D61" s="14"/>
      <c r="E61" s="24"/>
    </row>
    <row r="62" spans="1:5" x14ac:dyDescent="0.3">
      <c r="A62" s="11" t="s">
        <v>51</v>
      </c>
      <c r="B62" s="23"/>
      <c r="C62" s="24">
        <f>+ROUND('[1]Pasivo CONSOLIDADO'!AC84,1)</f>
        <v>8407525.0999999996</v>
      </c>
      <c r="D62" s="14"/>
      <c r="E62" s="24">
        <v>9804094.0999999996</v>
      </c>
    </row>
    <row r="63" spans="1:5" hidden="1" x14ac:dyDescent="0.3">
      <c r="A63" s="23" t="s">
        <v>52</v>
      </c>
      <c r="B63" s="23"/>
      <c r="C63" s="24"/>
      <c r="D63" s="14"/>
      <c r="E63" s="24"/>
    </row>
    <row r="64" spans="1:5" x14ac:dyDescent="0.3">
      <c r="A64" s="23" t="s">
        <v>53</v>
      </c>
      <c r="B64" s="23"/>
      <c r="C64" s="24">
        <f>+ROUND('[1]Pasivo CONSOLIDADO'!AC86,1)</f>
        <v>5205888.5</v>
      </c>
      <c r="D64" s="14"/>
      <c r="E64" s="24">
        <v>3207681.4</v>
      </c>
    </row>
    <row r="65" spans="1:5" x14ac:dyDescent="0.3">
      <c r="A65" s="23" t="s">
        <v>54</v>
      </c>
      <c r="B65" s="23"/>
      <c r="C65" s="24">
        <f>+ROUND('[1]Pasivo CONSOLIDADO'!AC87,1)</f>
        <v>37065.800000000003</v>
      </c>
      <c r="D65" s="14"/>
      <c r="E65" s="24">
        <v>151861.79999999999</v>
      </c>
    </row>
    <row r="66" spans="1:5" ht="7.95" customHeight="1" x14ac:dyDescent="0.3">
      <c r="A66" s="23"/>
      <c r="B66" s="23"/>
      <c r="C66" s="24"/>
      <c r="D66" s="14"/>
      <c r="E66" s="24"/>
    </row>
    <row r="67" spans="1:5" x14ac:dyDescent="0.3">
      <c r="A67" s="20" t="s">
        <v>59</v>
      </c>
      <c r="B67" s="20"/>
      <c r="C67" s="21">
        <f>+SUM(C68:C71)</f>
        <v>14714025.800000001</v>
      </c>
      <c r="D67" s="14"/>
      <c r="E67" s="21">
        <v>10343115.5</v>
      </c>
    </row>
    <row r="68" spans="1:5" x14ac:dyDescent="0.3">
      <c r="A68" s="23" t="s">
        <v>60</v>
      </c>
      <c r="B68" s="23"/>
      <c r="C68" s="24">
        <f>+ROUND('[1]Pasivo CONSOLIDADO'!AC94,1)+0.1</f>
        <v>12784466.5</v>
      </c>
      <c r="D68" s="14"/>
      <c r="E68" s="24">
        <v>8427620.7000000011</v>
      </c>
    </row>
    <row r="69" spans="1:5" hidden="1" x14ac:dyDescent="0.3">
      <c r="A69" s="23" t="s">
        <v>61</v>
      </c>
      <c r="B69" s="23"/>
      <c r="C69" s="24"/>
      <c r="D69" s="14"/>
      <c r="E69" s="24"/>
    </row>
    <row r="70" spans="1:5" x14ac:dyDescent="0.3">
      <c r="A70" s="23" t="s">
        <v>62</v>
      </c>
      <c r="B70" s="23"/>
      <c r="C70" s="24">
        <f>+ROUND('[1]Pasivo CONSOLIDADO'!AC96,1)</f>
        <v>52134.9</v>
      </c>
      <c r="D70" s="14"/>
      <c r="E70" s="24">
        <v>38562.199999999997</v>
      </c>
    </row>
    <row r="71" spans="1:5" x14ac:dyDescent="0.3">
      <c r="A71" s="23" t="s">
        <v>63</v>
      </c>
      <c r="B71" s="23"/>
      <c r="C71" s="24">
        <f>+ROUND('[1]Pasivo CONSOLIDADO'!AC97,1)+0.2</f>
        <v>1877424.4</v>
      </c>
      <c r="D71" s="14"/>
      <c r="E71" s="24">
        <v>1876932.5999999999</v>
      </c>
    </row>
    <row r="72" spans="1:5" ht="9.6" customHeight="1" x14ac:dyDescent="0.3">
      <c r="A72" s="23"/>
      <c r="B72" s="23"/>
      <c r="C72" s="24"/>
      <c r="D72" s="14"/>
      <c r="E72" s="24"/>
    </row>
    <row r="73" spans="1:5" x14ac:dyDescent="0.3">
      <c r="A73" s="20" t="s">
        <v>64</v>
      </c>
      <c r="B73" s="20"/>
      <c r="C73" s="21">
        <f>C9+C43+C56</f>
        <v>91785265.299999982</v>
      </c>
      <c r="D73" s="21"/>
      <c r="E73" s="21">
        <v>96715577.800000012</v>
      </c>
    </row>
    <row r="74" spans="1:5" x14ac:dyDescent="0.35">
      <c r="C74" s="27"/>
    </row>
    <row r="75" spans="1:5" x14ac:dyDescent="0.3">
      <c r="C75" s="26"/>
    </row>
  </sheetData>
  <mergeCells count="4">
    <mergeCell ref="A1:E1"/>
    <mergeCell ref="A2:E2"/>
    <mergeCell ref="A3:E3"/>
    <mergeCell ref="A5:E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C1666-72D3-4665-8E24-7014A016FE6A}">
  <dimension ref="A2:G101"/>
  <sheetViews>
    <sheetView tabSelected="1" topLeftCell="A76" workbookViewId="0">
      <selection activeCell="G69" sqref="G69"/>
    </sheetView>
  </sheetViews>
  <sheetFormatPr baseColWidth="10" defaultRowHeight="15" x14ac:dyDescent="0.35"/>
  <cols>
    <col min="1" max="1" width="6.77734375" style="28" customWidth="1"/>
    <col min="2" max="2" width="4.21875" style="28" hidden="1" customWidth="1"/>
    <col min="3" max="3" width="73.77734375" style="29" customWidth="1"/>
    <col min="4" max="4" width="1.77734375" style="28" customWidth="1"/>
    <col min="5" max="5" width="17.77734375" style="28" customWidth="1"/>
    <col min="6" max="6" width="1.77734375" style="28" customWidth="1"/>
    <col min="7" max="7" width="17.77734375" style="28" customWidth="1"/>
    <col min="8" max="16384" width="11.5546875" style="61"/>
  </cols>
  <sheetData>
    <row r="2" spans="1:7" x14ac:dyDescent="0.35">
      <c r="B2" s="29"/>
      <c r="C2" s="28"/>
    </row>
    <row r="3" spans="1:7" x14ac:dyDescent="0.35">
      <c r="A3" s="30" t="s">
        <v>0</v>
      </c>
      <c r="B3" s="30"/>
      <c r="C3" s="30"/>
      <c r="D3" s="30"/>
      <c r="E3" s="30"/>
      <c r="F3" s="30"/>
      <c r="G3" s="61"/>
    </row>
    <row r="4" spans="1:7" x14ac:dyDescent="0.35">
      <c r="A4" s="30" t="s">
        <v>65</v>
      </c>
      <c r="B4" s="30"/>
      <c r="C4" s="30"/>
      <c r="D4" s="30"/>
      <c r="E4" s="30"/>
      <c r="F4" s="30"/>
      <c r="G4" s="61"/>
    </row>
    <row r="5" spans="1:7" x14ac:dyDescent="0.35">
      <c r="A5" s="30" t="s">
        <v>66</v>
      </c>
      <c r="B5" s="30"/>
      <c r="C5" s="30"/>
      <c r="D5" s="30"/>
      <c r="E5" s="30"/>
      <c r="F5" s="30"/>
      <c r="G5" s="61"/>
    </row>
    <row r="6" spans="1:7" ht="15.6" thickBot="1" x14ac:dyDescent="0.4">
      <c r="A6" s="31"/>
      <c r="B6" s="32"/>
      <c r="C6" s="33"/>
      <c r="D6" s="34"/>
      <c r="E6" s="34"/>
      <c r="F6" s="34"/>
      <c r="G6" s="34"/>
    </row>
    <row r="7" spans="1:7" x14ac:dyDescent="0.35">
      <c r="B7" s="35" t="s">
        <v>3</v>
      </c>
      <c r="C7" s="35"/>
      <c r="D7" s="35"/>
      <c r="E7" s="35"/>
      <c r="F7" s="35"/>
      <c r="G7" s="35"/>
    </row>
    <row r="8" spans="1:7" x14ac:dyDescent="0.35">
      <c r="B8" s="36"/>
      <c r="C8" s="37"/>
      <c r="D8" s="36"/>
      <c r="E8" s="36"/>
      <c r="F8" s="36"/>
      <c r="G8" s="36"/>
    </row>
    <row r="9" spans="1:7" x14ac:dyDescent="0.35">
      <c r="B9" s="36"/>
      <c r="C9" s="37"/>
      <c r="D9" s="36"/>
      <c r="E9" s="36"/>
      <c r="F9" s="36"/>
      <c r="G9" s="36"/>
    </row>
    <row r="10" spans="1:7" x14ac:dyDescent="0.35">
      <c r="B10" s="36"/>
      <c r="C10" s="37"/>
      <c r="D10" s="36"/>
      <c r="E10" s="36"/>
      <c r="F10" s="36"/>
      <c r="G10" s="36"/>
    </row>
    <row r="11" spans="1:7" x14ac:dyDescent="0.35">
      <c r="B11" s="36"/>
      <c r="C11" s="37"/>
      <c r="D11" s="36"/>
      <c r="E11" s="36"/>
      <c r="F11" s="36"/>
      <c r="G11" s="36"/>
    </row>
    <row r="12" spans="1:7" ht="15.6" thickBot="1" x14ac:dyDescent="0.4">
      <c r="A12" s="38" t="s">
        <v>67</v>
      </c>
      <c r="B12" s="39"/>
      <c r="C12" s="38"/>
      <c r="D12" s="36"/>
      <c r="E12" s="10">
        <v>46022</v>
      </c>
      <c r="F12" s="40"/>
      <c r="G12" s="10">
        <v>45657</v>
      </c>
    </row>
    <row r="14" spans="1:7" x14ac:dyDescent="0.35">
      <c r="B14" s="41"/>
      <c r="C14" s="42" t="s">
        <v>68</v>
      </c>
      <c r="D14" s="41"/>
      <c r="E14" s="44">
        <f>E16+E20+E22+E24+E30+E34+E39+E43+E45+E47+E49+E53+E55+E60+E64+E68+E70+E74+E76+E82+E83+E84+E88+E58</f>
        <v>-957437.90000000456</v>
      </c>
      <c r="F14" s="43"/>
      <c r="G14" s="44">
        <f>G16+G20+G22+G24+G30+G34+G39+G43+G45+G47+G49+G53+G55+G60+G64+G68+G70+G74+G76+G82+G83+G84+G88</f>
        <v>1665391.8999999929</v>
      </c>
    </row>
    <row r="15" spans="1:7" x14ac:dyDescent="0.35">
      <c r="B15" s="41"/>
      <c r="C15" s="42"/>
      <c r="D15" s="41"/>
      <c r="E15" s="44"/>
      <c r="F15" s="43"/>
      <c r="G15" s="44"/>
    </row>
    <row r="16" spans="1:7" x14ac:dyDescent="0.35">
      <c r="B16" s="45"/>
      <c r="C16" s="46" t="s">
        <v>69</v>
      </c>
      <c r="D16" s="47"/>
      <c r="E16" s="44">
        <f>SUM(E17:E18)</f>
        <v>48126643</v>
      </c>
      <c r="F16" s="43"/>
      <c r="G16" s="44">
        <f>SUM(G17:G18)</f>
        <v>51785450.899999999</v>
      </c>
    </row>
    <row r="17" spans="2:7" x14ac:dyDescent="0.35">
      <c r="B17" s="45">
        <v>64</v>
      </c>
      <c r="C17" s="48" t="s">
        <v>70</v>
      </c>
      <c r="D17" s="45"/>
      <c r="E17" s="50">
        <f>+ROUND('[1]PyG CONSOLIDADO'!AC19,1)</f>
        <v>48047834.5</v>
      </c>
      <c r="F17" s="49"/>
      <c r="G17" s="50">
        <v>51636233.299999997</v>
      </c>
    </row>
    <row r="18" spans="2:7" x14ac:dyDescent="0.35">
      <c r="B18" s="28">
        <v>65</v>
      </c>
      <c r="C18" s="51" t="s">
        <v>71</v>
      </c>
      <c r="D18" s="45"/>
      <c r="E18" s="50">
        <f>+ROUND('[1]PyG CONSOLIDADO'!AC20,1)</f>
        <v>78808.5</v>
      </c>
      <c r="F18" s="49"/>
      <c r="G18" s="50">
        <v>149217.60000000001</v>
      </c>
    </row>
    <row r="19" spans="2:7" x14ac:dyDescent="0.35">
      <c r="C19" s="46"/>
      <c r="D19" s="47"/>
      <c r="E19" s="50"/>
      <c r="F19" s="52"/>
      <c r="G19" s="50"/>
    </row>
    <row r="20" spans="2:7" x14ac:dyDescent="0.35">
      <c r="B20" s="28">
        <v>66</v>
      </c>
      <c r="C20" s="42" t="s">
        <v>72</v>
      </c>
      <c r="D20" s="41"/>
      <c r="E20" s="44">
        <f>+ROUND('[1]PyG CONSOLIDADO'!AC22,1)</f>
        <v>703738.8</v>
      </c>
      <c r="F20" s="43"/>
      <c r="G20" s="44">
        <v>322472.5</v>
      </c>
    </row>
    <row r="21" spans="2:7" x14ac:dyDescent="0.35">
      <c r="C21" s="51"/>
      <c r="D21" s="45"/>
      <c r="E21" s="50"/>
      <c r="F21" s="52"/>
      <c r="G21" s="50"/>
    </row>
    <row r="22" spans="2:7" x14ac:dyDescent="0.35">
      <c r="B22" s="28">
        <v>67</v>
      </c>
      <c r="C22" s="53" t="s">
        <v>73</v>
      </c>
      <c r="D22" s="41"/>
      <c r="E22" s="44">
        <f>+ROUND('[1]PyG CONSOLIDADO'!AC24,1)</f>
        <v>634267.80000000005</v>
      </c>
      <c r="F22" s="43"/>
      <c r="G22" s="44">
        <v>1028747</v>
      </c>
    </row>
    <row r="23" spans="2:7" x14ac:dyDescent="0.35">
      <c r="C23" s="48"/>
      <c r="D23" s="45"/>
      <c r="E23" s="44"/>
      <c r="F23" s="43"/>
      <c r="G23" s="44"/>
    </row>
    <row r="24" spans="2:7" x14ac:dyDescent="0.35">
      <c r="C24" s="53" t="s">
        <v>74</v>
      </c>
      <c r="D24" s="41"/>
      <c r="E24" s="44">
        <f>SUM(E25:E28)</f>
        <v>-24103200.899999999</v>
      </c>
      <c r="F24" s="43"/>
      <c r="G24" s="44">
        <f>SUM(G25:G28)</f>
        <v>-26152227.900000002</v>
      </c>
    </row>
    <row r="25" spans="2:7" x14ac:dyDescent="0.35">
      <c r="B25" s="28">
        <v>68</v>
      </c>
      <c r="C25" s="48" t="s">
        <v>75</v>
      </c>
      <c r="D25" s="45"/>
      <c r="E25" s="50">
        <f>+ROUND('[1]PyG CONSOLIDADO'!AC27,1)</f>
        <v>-9312708.1999999993</v>
      </c>
      <c r="F25" s="49"/>
      <c r="G25" s="50">
        <v>-9461296.3000000007</v>
      </c>
    </row>
    <row r="26" spans="2:7" x14ac:dyDescent="0.35">
      <c r="B26" s="28">
        <v>69</v>
      </c>
      <c r="C26" s="48" t="s">
        <v>76</v>
      </c>
      <c r="D26" s="45"/>
      <c r="E26" s="50">
        <f>+ROUND('[1]PyG CONSOLIDADO'!AC28,1)</f>
        <v>-11059392.300000001</v>
      </c>
      <c r="F26" s="49"/>
      <c r="G26" s="50">
        <v>-11541059.800000001</v>
      </c>
    </row>
    <row r="27" spans="2:7" x14ac:dyDescent="0.35">
      <c r="B27" s="28">
        <v>70</v>
      </c>
      <c r="C27" s="48" t="s">
        <v>77</v>
      </c>
      <c r="D27" s="45"/>
      <c r="E27" s="50">
        <f>+ROUND('[1]PyG CONSOLIDADO'!AC29,1)</f>
        <v>-3631250.4</v>
      </c>
      <c r="F27" s="49"/>
      <c r="G27" s="50">
        <v>-5051571.8</v>
      </c>
    </row>
    <row r="28" spans="2:7" x14ac:dyDescent="0.35">
      <c r="B28" s="28">
        <v>71</v>
      </c>
      <c r="C28" s="48" t="s">
        <v>78</v>
      </c>
      <c r="D28" s="45"/>
      <c r="E28" s="50">
        <f>+ROUND('[1]PyG CONSOLIDADO'!AC30,1)</f>
        <v>-99850</v>
      </c>
      <c r="F28" s="49"/>
      <c r="G28" s="50">
        <v>-98300</v>
      </c>
    </row>
    <row r="29" spans="2:7" x14ac:dyDescent="0.35">
      <c r="C29" s="53"/>
      <c r="D29" s="41"/>
      <c r="E29" s="44"/>
      <c r="F29" s="43"/>
      <c r="G29" s="44"/>
    </row>
    <row r="30" spans="2:7" x14ac:dyDescent="0.35">
      <c r="C30" s="53" t="s">
        <v>79</v>
      </c>
      <c r="D30" s="41"/>
      <c r="E30" s="44">
        <f>SUM(E31:E32)</f>
        <v>385867</v>
      </c>
      <c r="F30" s="43"/>
      <c r="G30" s="44">
        <f>SUM(G31:G32)</f>
        <v>203756.5</v>
      </c>
    </row>
    <row r="31" spans="2:7" x14ac:dyDescent="0.35">
      <c r="B31" s="28">
        <v>72</v>
      </c>
      <c r="C31" s="48" t="s">
        <v>80</v>
      </c>
      <c r="D31" s="45"/>
      <c r="E31" s="50">
        <f>+ROUND('[1]PyG CONSOLIDADO'!AC33,1)</f>
        <v>90808.9</v>
      </c>
      <c r="F31" s="49"/>
      <c r="G31" s="50">
        <v>51622.9</v>
      </c>
    </row>
    <row r="32" spans="2:7" x14ac:dyDescent="0.35">
      <c r="B32" s="28">
        <v>73</v>
      </c>
      <c r="C32" s="48" t="s">
        <v>81</v>
      </c>
      <c r="D32" s="45"/>
      <c r="E32" s="50">
        <f>+ROUND('[1]PyG CONSOLIDADO'!AC34,1)</f>
        <v>295058.09999999998</v>
      </c>
      <c r="F32" s="49"/>
      <c r="G32" s="50">
        <v>152133.6</v>
      </c>
    </row>
    <row r="33" spans="2:7" x14ac:dyDescent="0.35">
      <c r="C33" s="48"/>
      <c r="D33" s="45"/>
      <c r="E33" s="50"/>
      <c r="F33" s="52"/>
      <c r="G33" s="50"/>
    </row>
    <row r="34" spans="2:7" x14ac:dyDescent="0.35">
      <c r="C34" s="53" t="s">
        <v>82</v>
      </c>
      <c r="D34" s="41"/>
      <c r="E34" s="44">
        <f>SUM(E35:E37)</f>
        <v>-9921094.5999999996</v>
      </c>
      <c r="F34" s="43"/>
      <c r="G34" s="44">
        <f>SUM(G35:G37)</f>
        <v>-10409402.4</v>
      </c>
    </row>
    <row r="35" spans="2:7" x14ac:dyDescent="0.35">
      <c r="B35" s="28">
        <v>74</v>
      </c>
      <c r="C35" s="48" t="s">
        <v>83</v>
      </c>
      <c r="D35" s="45"/>
      <c r="E35" s="50">
        <f>+ROUND('[1]PyG CONSOLIDADO'!AC37,1)</f>
        <v>-8114981.7999999998</v>
      </c>
      <c r="F35" s="49"/>
      <c r="G35" s="50">
        <v>-8509724.5</v>
      </c>
    </row>
    <row r="36" spans="2:7" x14ac:dyDescent="0.35">
      <c r="B36" s="28">
        <v>75</v>
      </c>
      <c r="C36" s="48" t="s">
        <v>84</v>
      </c>
      <c r="D36" s="45"/>
      <c r="E36" s="50">
        <f>+ROUND('[1]PyG CONSOLIDADO'!AC38,1)</f>
        <v>-1792187.3</v>
      </c>
      <c r="F36" s="49"/>
      <c r="G36" s="50">
        <v>-1895470.9</v>
      </c>
    </row>
    <row r="37" spans="2:7" x14ac:dyDescent="0.35">
      <c r="B37" s="28">
        <v>76</v>
      </c>
      <c r="C37" s="48" t="s">
        <v>85</v>
      </c>
      <c r="D37" s="45"/>
      <c r="E37" s="50">
        <f>+ROUND('[1]PyG CONSOLIDADO'!AC39,1)</f>
        <v>-13925.5</v>
      </c>
      <c r="F37" s="49"/>
      <c r="G37" s="50">
        <v>-4207</v>
      </c>
    </row>
    <row r="38" spans="2:7" x14ac:dyDescent="0.35">
      <c r="C38" s="48"/>
      <c r="D38" s="45"/>
      <c r="E38" s="50"/>
      <c r="F38" s="52"/>
      <c r="G38" s="50"/>
    </row>
    <row r="39" spans="2:7" x14ac:dyDescent="0.35">
      <c r="C39" s="53" t="s">
        <v>86</v>
      </c>
      <c r="D39" s="41"/>
      <c r="E39" s="44">
        <f>SUM(E40:E41)</f>
        <v>-8062989</v>
      </c>
      <c r="F39" s="43"/>
      <c r="G39" s="44">
        <f>SUM(G40:G41)</f>
        <v>-8740720.6000000015</v>
      </c>
    </row>
    <row r="40" spans="2:7" x14ac:dyDescent="0.35">
      <c r="B40" s="28">
        <v>77</v>
      </c>
      <c r="C40" s="48" t="s">
        <v>87</v>
      </c>
      <c r="D40" s="45"/>
      <c r="E40" s="50">
        <f>+ROUND('[1]PyG CONSOLIDADO'!AC42,1)</f>
        <v>12155.5</v>
      </c>
      <c r="F40" s="49"/>
      <c r="G40" s="50">
        <v>70892.2</v>
      </c>
    </row>
    <row r="41" spans="2:7" x14ac:dyDescent="0.35">
      <c r="B41" s="28">
        <v>78</v>
      </c>
      <c r="C41" s="48" t="s">
        <v>88</v>
      </c>
      <c r="D41" s="45"/>
      <c r="E41" s="50">
        <f>+ROUND('[1]PyG CONSOLIDADO'!AC43,1)</f>
        <v>-8075144.5</v>
      </c>
      <c r="F41" s="49"/>
      <c r="G41" s="50">
        <v>-8811612.8000000007</v>
      </c>
    </row>
    <row r="42" spans="2:7" x14ac:dyDescent="0.35">
      <c r="C42" s="48"/>
      <c r="D42" s="45"/>
      <c r="E42" s="50"/>
      <c r="F42" s="52"/>
      <c r="G42" s="50"/>
    </row>
    <row r="43" spans="2:7" x14ac:dyDescent="0.35">
      <c r="B43" s="28">
        <v>79</v>
      </c>
      <c r="C43" s="53" t="s">
        <v>89</v>
      </c>
      <c r="D43" s="41"/>
      <c r="E43" s="44">
        <f>+ROUND('[1]PyG CONSOLIDADO'!AC48,1)</f>
        <v>-4786618.9000000004</v>
      </c>
      <c r="F43" s="43"/>
      <c r="G43" s="44">
        <v>-4368578.5</v>
      </c>
    </row>
    <row r="44" spans="2:7" x14ac:dyDescent="0.35">
      <c r="C44" s="53"/>
      <c r="D44" s="41"/>
      <c r="E44" s="50"/>
      <c r="F44" s="52"/>
      <c r="G44" s="50"/>
    </row>
    <row r="45" spans="2:7" x14ac:dyDescent="0.35">
      <c r="B45" s="28">
        <v>80</v>
      </c>
      <c r="C45" s="53" t="s">
        <v>90</v>
      </c>
      <c r="D45" s="41"/>
      <c r="E45" s="44">
        <f>+ROUND('[1]PyG CONSOLIDADO'!AC50,1)</f>
        <v>79255.100000000006</v>
      </c>
      <c r="F45" s="43"/>
      <c r="G45" s="44">
        <v>0</v>
      </c>
    </row>
    <row r="46" spans="2:7" x14ac:dyDescent="0.35">
      <c r="C46" s="53"/>
      <c r="D46" s="41"/>
      <c r="E46" s="44"/>
      <c r="F46" s="43"/>
      <c r="G46" s="44"/>
    </row>
    <row r="47" spans="2:7" x14ac:dyDescent="0.35">
      <c r="B47" s="28">
        <v>81</v>
      </c>
      <c r="C47" s="56" t="s">
        <v>91</v>
      </c>
      <c r="D47" s="47"/>
      <c r="E47" s="44">
        <f>+ROUND('[1]PyG CONSOLIDADO'!AC52,1)</f>
        <v>0</v>
      </c>
      <c r="F47" s="43"/>
      <c r="G47" s="44">
        <v>-21150</v>
      </c>
    </row>
    <row r="48" spans="2:7" x14ac:dyDescent="0.35">
      <c r="C48" s="53"/>
      <c r="D48" s="41"/>
      <c r="E48" s="44"/>
      <c r="F48" s="43"/>
      <c r="G48" s="44"/>
    </row>
    <row r="49" spans="2:7" x14ac:dyDescent="0.35">
      <c r="C49" s="54" t="s">
        <v>92</v>
      </c>
      <c r="D49" s="55"/>
      <c r="E49" s="44">
        <f>SUM(E50:E51)</f>
        <v>-5176.2</v>
      </c>
      <c r="F49" s="43"/>
      <c r="G49" s="44">
        <f>SUM(G50:G51)</f>
        <v>4638.2</v>
      </c>
    </row>
    <row r="50" spans="2:7" x14ac:dyDescent="0.35">
      <c r="B50" s="28">
        <v>82</v>
      </c>
      <c r="C50" s="48" t="s">
        <v>93</v>
      </c>
      <c r="D50" s="45"/>
      <c r="E50" s="50">
        <f>+ROUND('[1]PyG CONSOLIDADO'!AC55,1)</f>
        <v>0</v>
      </c>
      <c r="F50" s="49"/>
      <c r="G50" s="50">
        <v>0</v>
      </c>
    </row>
    <row r="51" spans="2:7" x14ac:dyDescent="0.35">
      <c r="B51" s="28">
        <v>83</v>
      </c>
      <c r="C51" s="48" t="s">
        <v>94</v>
      </c>
      <c r="D51" s="45"/>
      <c r="E51" s="50">
        <f>+ROUND('[1]PyG CONSOLIDADO'!AC56,1)</f>
        <v>-5176.2</v>
      </c>
      <c r="F51" s="49"/>
      <c r="G51" s="50">
        <v>4638.2</v>
      </c>
    </row>
    <row r="52" spans="2:7" x14ac:dyDescent="0.35">
      <c r="C52" s="48"/>
      <c r="D52" s="45"/>
      <c r="E52" s="50"/>
      <c r="F52" s="49"/>
      <c r="G52" s="50"/>
    </row>
    <row r="53" spans="2:7" x14ac:dyDescent="0.35">
      <c r="B53" s="28">
        <v>84</v>
      </c>
      <c r="C53" s="54" t="s">
        <v>95</v>
      </c>
      <c r="D53" s="55"/>
      <c r="E53" s="44">
        <v>0</v>
      </c>
      <c r="F53" s="43"/>
      <c r="G53" s="44">
        <v>0</v>
      </c>
    </row>
    <row r="54" spans="2:7" x14ac:dyDescent="0.35">
      <c r="C54" s="48"/>
      <c r="D54" s="45"/>
      <c r="E54" s="50"/>
      <c r="F54" s="49"/>
      <c r="G54" s="50"/>
    </row>
    <row r="55" spans="2:7" x14ac:dyDescent="0.35">
      <c r="B55" s="28">
        <v>85</v>
      </c>
      <c r="C55" s="54" t="s">
        <v>96</v>
      </c>
      <c r="D55" s="55"/>
      <c r="E55" s="44"/>
      <c r="F55" s="43"/>
      <c r="G55" s="44"/>
    </row>
    <row r="56" spans="2:7" x14ac:dyDescent="0.35">
      <c r="C56" s="48"/>
      <c r="D56" s="45"/>
      <c r="E56" s="50"/>
      <c r="F56" s="49"/>
      <c r="G56" s="50"/>
    </row>
    <row r="57" spans="2:7" x14ac:dyDescent="0.35">
      <c r="C57" s="48"/>
      <c r="D57" s="45"/>
      <c r="E57" s="50"/>
      <c r="F57" s="49"/>
      <c r="G57" s="50"/>
    </row>
    <row r="58" spans="2:7" x14ac:dyDescent="0.35">
      <c r="C58" s="54" t="s">
        <v>97</v>
      </c>
      <c r="D58" s="45"/>
      <c r="E58" s="44">
        <f>+ROUND('[1]PyG CONSOLIDADO'!AC58,1)</f>
        <v>-1184510.1000000001</v>
      </c>
      <c r="F58" s="49"/>
      <c r="G58" s="44">
        <v>0</v>
      </c>
    </row>
    <row r="59" spans="2:7" x14ac:dyDescent="0.35">
      <c r="C59" s="48"/>
      <c r="D59" s="45"/>
      <c r="E59" s="50"/>
      <c r="F59" s="49"/>
      <c r="G59" s="50"/>
    </row>
    <row r="60" spans="2:7" x14ac:dyDescent="0.35">
      <c r="B60" s="28">
        <v>300</v>
      </c>
      <c r="C60" s="56" t="s">
        <v>98</v>
      </c>
      <c r="D60" s="47"/>
      <c r="E60" s="44">
        <f>+ROUND('[1]PyG CONSOLIDADO'!AC62,1)</f>
        <v>-100344.4</v>
      </c>
      <c r="F60" s="43"/>
      <c r="G60" s="44">
        <v>-87735</v>
      </c>
    </row>
    <row r="61" spans="2:7" x14ac:dyDescent="0.35">
      <c r="C61" s="53"/>
      <c r="D61" s="41"/>
      <c r="E61" s="44"/>
      <c r="F61" s="43"/>
      <c r="G61" s="44"/>
    </row>
    <row r="62" spans="2:7" x14ac:dyDescent="0.35">
      <c r="C62" s="53" t="s">
        <v>99</v>
      </c>
      <c r="D62" s="41"/>
      <c r="E62" s="44">
        <f>E16+E20+E22+E24+E30+E34+E39+E43+E45+E47+E49+E53+E55+E60+E58</f>
        <v>1765837.5999999954</v>
      </c>
      <c r="F62" s="43"/>
      <c r="G62" s="44">
        <f>G16+G20+G22+G24+G30+G34+G39+G43+G45+G47+G49+G53+G55+G60+G58</f>
        <v>3565250.6999999927</v>
      </c>
    </row>
    <row r="63" spans="2:7" x14ac:dyDescent="0.35">
      <c r="C63" s="53"/>
      <c r="D63" s="41"/>
      <c r="E63" s="44"/>
      <c r="F63" s="43"/>
      <c r="G63" s="44"/>
    </row>
    <row r="64" spans="2:7" x14ac:dyDescent="0.35">
      <c r="C64" s="56" t="s">
        <v>100</v>
      </c>
      <c r="D64" s="47"/>
      <c r="E64" s="44">
        <f>SUM(E65:E66)</f>
        <v>301900.09999999998</v>
      </c>
      <c r="F64" s="43"/>
      <c r="G64" s="44">
        <f>SUM(G65:G66)</f>
        <v>1500273.5</v>
      </c>
    </row>
    <row r="65" spans="2:7" x14ac:dyDescent="0.35">
      <c r="B65" s="28">
        <v>86</v>
      </c>
      <c r="C65" s="48" t="s">
        <v>101</v>
      </c>
      <c r="D65" s="45"/>
      <c r="E65" s="50">
        <f>+ROUND('[1]PyG CONSOLIDADO'!AC67,1)</f>
        <v>0</v>
      </c>
      <c r="F65" s="57"/>
      <c r="G65" s="50">
        <v>0</v>
      </c>
    </row>
    <row r="66" spans="2:7" x14ac:dyDescent="0.35">
      <c r="B66" s="28">
        <v>87</v>
      </c>
      <c r="C66" s="48" t="s">
        <v>102</v>
      </c>
      <c r="D66" s="45"/>
      <c r="E66" s="50">
        <f>+ROUND('[1]PyG CONSOLIDADO'!AC70,1)</f>
        <v>301900.09999999998</v>
      </c>
      <c r="F66" s="57"/>
      <c r="G66" s="50">
        <v>1500273.5</v>
      </c>
    </row>
    <row r="67" spans="2:7" x14ac:dyDescent="0.35">
      <c r="C67" s="56"/>
      <c r="D67" s="47"/>
      <c r="E67" s="44"/>
      <c r="F67" s="43"/>
      <c r="G67" s="44"/>
    </row>
    <row r="68" spans="2:7" x14ac:dyDescent="0.35">
      <c r="B68" s="28">
        <v>88</v>
      </c>
      <c r="C68" s="53" t="s">
        <v>103</v>
      </c>
      <c r="D68" s="41"/>
      <c r="E68" s="44">
        <f>+ROUND('[1]PyG CONSOLIDADO'!AC74,1)</f>
        <v>-2338585.1</v>
      </c>
      <c r="F68" s="43"/>
      <c r="G68" s="44">
        <v>-2813966.8</v>
      </c>
    </row>
    <row r="69" spans="2:7" x14ac:dyDescent="0.35">
      <c r="C69" s="53"/>
      <c r="D69" s="41"/>
      <c r="E69" s="44"/>
      <c r="F69" s="43"/>
      <c r="G69" s="44"/>
    </row>
    <row r="70" spans="2:7" x14ac:dyDescent="0.35">
      <c r="C70" s="53" t="s">
        <v>104</v>
      </c>
      <c r="D70" s="41"/>
      <c r="E70" s="44">
        <f>SUM(E71:E72)</f>
        <v>0</v>
      </c>
      <c r="F70" s="49"/>
      <c r="G70" s="44">
        <v>0</v>
      </c>
    </row>
    <row r="71" spans="2:7" x14ac:dyDescent="0.35">
      <c r="B71" s="28">
        <v>89</v>
      </c>
      <c r="C71" s="48" t="s">
        <v>105</v>
      </c>
      <c r="D71" s="45"/>
      <c r="E71" s="50"/>
      <c r="F71" s="49"/>
      <c r="G71" s="50"/>
    </row>
    <row r="72" spans="2:7" x14ac:dyDescent="0.35">
      <c r="B72" s="28">
        <v>90</v>
      </c>
      <c r="C72" s="48" t="s">
        <v>106</v>
      </c>
      <c r="D72" s="45"/>
      <c r="E72" s="50"/>
      <c r="F72" s="49"/>
      <c r="G72" s="50"/>
    </row>
    <row r="73" spans="2:7" x14ac:dyDescent="0.35">
      <c r="C73" s="53"/>
      <c r="D73" s="41"/>
      <c r="E73" s="49"/>
      <c r="F73" s="49"/>
      <c r="G73" s="49"/>
    </row>
    <row r="74" spans="2:7" x14ac:dyDescent="0.35">
      <c r="B74" s="28">
        <v>91</v>
      </c>
      <c r="C74" s="53" t="s">
        <v>107</v>
      </c>
      <c r="D74" s="41"/>
      <c r="E74" s="44">
        <f>+ROUND('[1]PyG CONSOLIDADO'!AC82,1)</f>
        <v>-473270.1</v>
      </c>
      <c r="F74" s="43"/>
      <c r="G74" s="44">
        <v>-63280.800000000003</v>
      </c>
    </row>
    <row r="75" spans="2:7" x14ac:dyDescent="0.35">
      <c r="C75" s="53"/>
      <c r="D75" s="41"/>
      <c r="E75" s="44"/>
      <c r="F75" s="43"/>
      <c r="G75" s="44"/>
    </row>
    <row r="76" spans="2:7" x14ac:dyDescent="0.35">
      <c r="C76" s="53" t="s">
        <v>108</v>
      </c>
      <c r="D76" s="41"/>
      <c r="E76" s="44">
        <f>SUM(E77:E78)</f>
        <v>0</v>
      </c>
      <c r="F76" s="49"/>
      <c r="G76" s="44">
        <f>SUM(G77:G78)</f>
        <v>-156604.1</v>
      </c>
    </row>
    <row r="77" spans="2:7" x14ac:dyDescent="0.35">
      <c r="B77" s="28">
        <v>92</v>
      </c>
      <c r="C77" s="48" t="s">
        <v>93</v>
      </c>
      <c r="D77" s="45"/>
      <c r="E77" s="50">
        <f>+ROUND('[1]PyG CONSOLIDADO'!AC85,1)</f>
        <v>0</v>
      </c>
      <c r="F77" s="49"/>
      <c r="G77" s="58">
        <v>0</v>
      </c>
    </row>
    <row r="78" spans="2:7" x14ac:dyDescent="0.35">
      <c r="B78" s="28">
        <v>93</v>
      </c>
      <c r="C78" s="48" t="s">
        <v>94</v>
      </c>
      <c r="D78" s="45"/>
      <c r="E78" s="50">
        <f>+ROUND('[1]PyG CONSOLIDADO'!AC86,1)</f>
        <v>0</v>
      </c>
      <c r="F78" s="49"/>
      <c r="G78" s="50">
        <v>-156604.1</v>
      </c>
    </row>
    <row r="79" spans="2:7" x14ac:dyDescent="0.35">
      <c r="C79" s="53"/>
      <c r="D79" s="41"/>
      <c r="E79" s="49"/>
      <c r="F79" s="49"/>
      <c r="G79" s="49"/>
    </row>
    <row r="80" spans="2:7" x14ac:dyDescent="0.35">
      <c r="C80" s="53" t="s">
        <v>109</v>
      </c>
      <c r="D80" s="41"/>
      <c r="E80" s="44">
        <f>E64+E68+E70+E74+E76</f>
        <v>-2509955.1</v>
      </c>
      <c r="F80" s="43"/>
      <c r="G80" s="44">
        <f>G64+G68+G70+G74+G76</f>
        <v>-1533578.2</v>
      </c>
    </row>
    <row r="81" spans="2:7" x14ac:dyDescent="0.35">
      <c r="C81" s="53"/>
      <c r="D81" s="41"/>
      <c r="E81" s="44"/>
      <c r="F81" s="43"/>
      <c r="G81" s="44"/>
    </row>
    <row r="82" spans="2:7" x14ac:dyDescent="0.35">
      <c r="B82" s="28">
        <v>94</v>
      </c>
      <c r="C82" s="53" t="s">
        <v>110</v>
      </c>
      <c r="D82" s="41"/>
      <c r="E82" s="44"/>
      <c r="F82" s="43"/>
      <c r="G82" s="44"/>
    </row>
    <row r="83" spans="2:7" x14ac:dyDescent="0.35">
      <c r="B83" s="28">
        <v>95</v>
      </c>
      <c r="C83" s="53" t="s">
        <v>111</v>
      </c>
      <c r="D83" s="41"/>
      <c r="E83" s="44"/>
      <c r="F83" s="43"/>
      <c r="G83" s="44"/>
    </row>
    <row r="84" spans="2:7" x14ac:dyDescent="0.35">
      <c r="B84" s="28">
        <v>96</v>
      </c>
      <c r="C84" s="53" t="s">
        <v>112</v>
      </c>
      <c r="D84" s="41"/>
      <c r="E84" s="44"/>
      <c r="F84" s="43"/>
      <c r="G84" s="44"/>
    </row>
    <row r="85" spans="2:7" x14ac:dyDescent="0.35">
      <c r="C85" s="53"/>
      <c r="D85" s="41"/>
      <c r="E85" s="44"/>
      <c r="F85" s="43"/>
      <c r="G85" s="44"/>
    </row>
    <row r="86" spans="2:7" x14ac:dyDescent="0.35">
      <c r="C86" s="53" t="s">
        <v>113</v>
      </c>
      <c r="D86" s="41"/>
      <c r="E86" s="44">
        <f>E62+E80+E82+E83+E84</f>
        <v>-744117.50000000466</v>
      </c>
      <c r="F86" s="43"/>
      <c r="G86" s="44">
        <f>G62+G80+G82+G83+G84</f>
        <v>2031672.4999999928</v>
      </c>
    </row>
    <row r="87" spans="2:7" x14ac:dyDescent="0.35">
      <c r="C87" s="53"/>
      <c r="D87" s="41"/>
      <c r="E87" s="49"/>
      <c r="F87" s="49"/>
      <c r="G87" s="49"/>
    </row>
    <row r="88" spans="2:7" x14ac:dyDescent="0.35">
      <c r="B88" s="28">
        <v>97</v>
      </c>
      <c r="C88" s="53" t="s">
        <v>114</v>
      </c>
      <c r="D88" s="41"/>
      <c r="E88" s="44">
        <f>+ROUND('[1]PyG CONSOLIDADO'!AC97,1)</f>
        <v>-213320.4</v>
      </c>
      <c r="F88" s="43"/>
      <c r="G88" s="44">
        <v>-366280.6</v>
      </c>
    </row>
    <row r="89" spans="2:7" x14ac:dyDescent="0.35">
      <c r="E89" s="49"/>
      <c r="F89" s="49"/>
      <c r="G89" s="49"/>
    </row>
    <row r="90" spans="2:7" x14ac:dyDescent="0.35">
      <c r="C90" s="53" t="s">
        <v>115</v>
      </c>
      <c r="D90" s="41"/>
      <c r="E90" s="44">
        <f>E86+E88</f>
        <v>-957437.90000000468</v>
      </c>
      <c r="F90" s="43"/>
      <c r="G90" s="44">
        <f>G86+G88</f>
        <v>1665391.8999999929</v>
      </c>
    </row>
    <row r="91" spans="2:7" x14ac:dyDescent="0.35">
      <c r="E91" s="49"/>
      <c r="F91" s="49"/>
      <c r="G91" s="49"/>
    </row>
    <row r="92" spans="2:7" x14ac:dyDescent="0.35">
      <c r="C92" s="53" t="s">
        <v>116</v>
      </c>
      <c r="D92" s="41"/>
      <c r="E92" s="44">
        <v>0</v>
      </c>
      <c r="F92" s="43"/>
      <c r="G92" s="44">
        <v>0</v>
      </c>
    </row>
    <row r="93" spans="2:7" x14ac:dyDescent="0.35">
      <c r="C93" s="53"/>
      <c r="D93" s="41"/>
      <c r="E93" s="49"/>
      <c r="F93" s="49"/>
      <c r="G93" s="49"/>
    </row>
    <row r="94" spans="2:7" x14ac:dyDescent="0.35">
      <c r="B94" s="28">
        <v>98</v>
      </c>
      <c r="C94" s="53" t="s">
        <v>117</v>
      </c>
      <c r="D94" s="41"/>
      <c r="E94" s="44"/>
      <c r="F94" s="43"/>
      <c r="G94" s="44"/>
    </row>
    <row r="95" spans="2:7" x14ac:dyDescent="0.35">
      <c r="E95" s="49"/>
      <c r="F95" s="49"/>
      <c r="G95" s="49"/>
    </row>
    <row r="96" spans="2:7" x14ac:dyDescent="0.35">
      <c r="C96" s="53" t="s">
        <v>118</v>
      </c>
      <c r="D96" s="41"/>
      <c r="E96" s="44">
        <f>E90+E94</f>
        <v>-957437.90000000468</v>
      </c>
      <c r="F96" s="43"/>
      <c r="G96" s="44">
        <f>G90+G94</f>
        <v>1665391.8999999929</v>
      </c>
    </row>
    <row r="97" spans="2:7" x14ac:dyDescent="0.35">
      <c r="B97" s="51"/>
      <c r="E97" s="49"/>
      <c r="F97" s="49"/>
      <c r="G97" s="49"/>
    </row>
    <row r="98" spans="2:7" x14ac:dyDescent="0.35">
      <c r="B98" s="51"/>
      <c r="C98" s="59" t="s">
        <v>119</v>
      </c>
      <c r="D98" s="60"/>
      <c r="E98" s="44">
        <f>E96-E99</f>
        <v>-981885.50000000466</v>
      </c>
      <c r="F98" s="43"/>
      <c r="G98" s="44">
        <f>G96-G99</f>
        <v>1669560.5999999929</v>
      </c>
    </row>
    <row r="99" spans="2:7" x14ac:dyDescent="0.35">
      <c r="B99" s="51">
        <v>32</v>
      </c>
      <c r="C99" s="59" t="s">
        <v>120</v>
      </c>
      <c r="D99" s="60"/>
      <c r="E99" s="44">
        <f>+ROUND('[1]PyG CONSOLIDADO'!AC108,1)</f>
        <v>24447.599999999999</v>
      </c>
      <c r="F99" s="43"/>
      <c r="G99" s="44">
        <v>-4168.7</v>
      </c>
    </row>
    <row r="100" spans="2:7" x14ac:dyDescent="0.35">
      <c r="B100" s="51"/>
      <c r="E100" s="49"/>
    </row>
    <row r="101" spans="2:7" x14ac:dyDescent="0.35">
      <c r="B101" s="51"/>
      <c r="G101" s="51"/>
    </row>
  </sheetData>
  <mergeCells count="4">
    <mergeCell ref="A3:F3"/>
    <mergeCell ref="A4:F4"/>
    <mergeCell ref="A5:F5"/>
    <mergeCell ref="B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Activo</vt:lpstr>
      <vt:lpstr>Pasivo</vt:lpstr>
      <vt:lpstr>PyG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Raya</dc:creator>
  <cp:lastModifiedBy>Javier Raya</cp:lastModifiedBy>
  <dcterms:created xsi:type="dcterms:W3CDTF">2026-03-30T09:05:39Z</dcterms:created>
  <dcterms:modified xsi:type="dcterms:W3CDTF">2026-03-30T09:19:11Z</dcterms:modified>
</cp:coreProperties>
</file>